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Denne_projektmappe" defaultThemeVersion="124226"/>
  <mc:AlternateContent xmlns:mc="http://schemas.openxmlformats.org/markup-compatibility/2006">
    <mc:Choice Requires="x15">
      <x15ac:absPath xmlns:x15ac="http://schemas.microsoft.com/office/spreadsheetml/2010/11/ac" url="I:\PFØ\Regnskabsskab 2026\"/>
    </mc:Choice>
  </mc:AlternateContent>
  <xr:revisionPtr revIDLastSave="0" documentId="13_ncr:1_{5C9844F6-6F42-4AF7-A4DA-AD4E342D78AB}" xr6:coauthVersionLast="47" xr6:coauthVersionMax="47" xr10:uidLastSave="{00000000-0000-0000-0000-000000000000}"/>
  <bookViews>
    <workbookView xWindow="28680" yWindow="-120" windowWidth="29040" windowHeight="15720" tabRatio="862" xr2:uid="{EDC1FF1C-5D1F-44C6-A504-56646E266FAF}"/>
  </bookViews>
  <sheets>
    <sheet name="Vejledning og kontoplan" sheetId="26" r:id="rId1"/>
    <sheet name="Stamoplysninger" sheetId="25" r:id="rId2"/>
    <sheet name="Daglig bogføring" sheetId="2" r:id="rId3"/>
    <sheet name="Udgifter pr. aktivitet" sheetId="30" r:id="rId4"/>
    <sheet name="Årsregnskab" sheetId="13" r:id="rId5"/>
    <sheet name="Aktivitetsregnskab" sheetId="28" r:id="rId6"/>
    <sheet name="ISOBRO-regnskab" sheetId="19" r:id="rId7"/>
    <sheet name="§18-regnskab" sheetId="18" r:id="rId8"/>
    <sheet name="Arv" sheetId="29" state="hidden" r:id="rId9"/>
    <sheet name="Øremærket konto 1" sheetId="22" state="hidden" r:id="rId10"/>
    <sheet name="Øremærket konto 2" sheetId="21" state="hidden" r:id="rId11"/>
    <sheet name="Øremærket konto 3" sheetId="24" state="hidden" r:id="rId12"/>
    <sheet name="Lister" sheetId="20" state="hidden" r:id="rId13"/>
    <sheet name="Kontoplan" sheetId="1" state="hidden" r:id="rId14"/>
  </sheets>
  <definedNames>
    <definedName name="_xlnm._FilterDatabase" localSheetId="5" hidden="1">Aktivitetsregnskab!$B$19:$B$36</definedName>
    <definedName name="_xlnm._FilterDatabase" localSheetId="2" hidden="1">'Daglig bogføring'!$B$9:$L$425</definedName>
    <definedName name="_xlnm._FilterDatabase" localSheetId="3" hidden="1">'Udgifter pr. aktivitet'!$B$8:$B$23</definedName>
    <definedName name="_xlnm._FilterDatabase" localSheetId="4" hidden="1">Årsregnskab!$B$6:$B$13</definedName>
    <definedName name="_xlnm.Print_Area" localSheetId="7">'§18-regnskab'!$B$1:$H$35</definedName>
    <definedName name="_xlnm.Print_Area" localSheetId="5">Aktivitetsregnskab!$B$1:$F$41</definedName>
    <definedName name="_xlnm.Print_Area" localSheetId="2">'Daglig bogføring'!$A$1:$M$424</definedName>
    <definedName name="_xlnm.Print_Area" localSheetId="6">'ISOBRO-regnskab'!$B$1:$H$36</definedName>
    <definedName name="_xlnm.Print_Area" localSheetId="13">Kontoplan!$A$1:$B$52</definedName>
    <definedName name="_xlnm.Print_Area" localSheetId="1">Stamoplysninger!$A$1:$D$53</definedName>
    <definedName name="_xlnm.Print_Area" localSheetId="3">'Udgifter pr. aktivitet'!$B$1:$H$23</definedName>
    <definedName name="_xlnm.Print_Area" localSheetId="0">'Vejledning og kontoplan'!$A$2:$C$60</definedName>
    <definedName name="_xlnm.Print_Area" localSheetId="9">'Øremærket konto 1'!$A$1:$G$36</definedName>
    <definedName name="_xlnm.Print_Area" localSheetId="10">'Øremærket konto 2'!$A$1:$G$36</definedName>
    <definedName name="_xlnm.Print_Area" localSheetId="11">'Øremærket konto 3'!$A$1:$G$36</definedName>
    <definedName name="_xlnm.Print_Area" localSheetId="4">Årsregnskab!$B$1:$H$76</definedName>
    <definedName name="_xlnm.Print_Titles" localSheetId="5">Aktivitetsregnskab!$1:$1</definedName>
    <definedName name="_xlnm.Print_Titles" localSheetId="2">'Daglig bogføring'!$9:$9</definedName>
    <definedName name="_xlnm.Print_Titles" localSheetId="3">'Udgifter pr. aktivitet'!$1:$1</definedName>
    <definedName name="_xlnm.Print_Titles" localSheetId="4">Årsregnskab!$1:$1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8" i="13" l="1"/>
  <c r="M5" i="2" a="1"/>
  <c r="M5" i="2" s="1"/>
  <c r="E47" i="13"/>
  <c r="E46" i="13"/>
  <c r="H57" i="13" l="1"/>
  <c r="H39" i="13"/>
  <c r="F15" i="28"/>
  <c r="F8" i="28"/>
  <c r="F7" i="28"/>
  <c r="B8" i="28"/>
  <c r="M12" i="2" l="1"/>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87" i="2"/>
  <c r="M288" i="2"/>
  <c r="M289" i="2"/>
  <c r="M290" i="2"/>
  <c r="M291" i="2"/>
  <c r="M292" i="2"/>
  <c r="M293" i="2"/>
  <c r="M294" i="2"/>
  <c r="M295" i="2"/>
  <c r="M296" i="2"/>
  <c r="M297" i="2"/>
  <c r="M298" i="2"/>
  <c r="M299" i="2"/>
  <c r="M300"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378" i="2"/>
  <c r="M379" i="2"/>
  <c r="M380" i="2"/>
  <c r="M381" i="2"/>
  <c r="M382" i="2"/>
  <c r="M383" i="2"/>
  <c r="M384" i="2"/>
  <c r="M385" i="2"/>
  <c r="M386" i="2"/>
  <c r="M387" i="2"/>
  <c r="M388" i="2"/>
  <c r="M389" i="2"/>
  <c r="M390" i="2"/>
  <c r="M391" i="2"/>
  <c r="M392" i="2"/>
  <c r="M393" i="2"/>
  <c r="M394" i="2"/>
  <c r="M395" i="2"/>
  <c r="M396" i="2"/>
  <c r="M397" i="2"/>
  <c r="M398" i="2"/>
  <c r="M399" i="2"/>
  <c r="M400" i="2"/>
  <c r="M401" i="2"/>
  <c r="M402" i="2"/>
  <c r="M403" i="2"/>
  <c r="M404" i="2"/>
  <c r="M405" i="2"/>
  <c r="M406" i="2"/>
  <c r="M407" i="2"/>
  <c r="M408" i="2"/>
  <c r="M409" i="2"/>
  <c r="M410" i="2"/>
  <c r="M411" i="2"/>
  <c r="M412" i="2"/>
  <c r="M413" i="2"/>
  <c r="M414" i="2"/>
  <c r="M415" i="2"/>
  <c r="M416" i="2"/>
  <c r="M417" i="2"/>
  <c r="M418" i="2"/>
  <c r="M419" i="2"/>
  <c r="M420" i="2"/>
  <c r="M421" i="2"/>
  <c r="M422" i="2"/>
  <c r="M423" i="2"/>
  <c r="M424" i="2"/>
  <c r="M425" i="2"/>
  <c r="M11" i="2"/>
  <c r="D76" i="13" l="1"/>
  <c r="H68" i="13"/>
  <c r="D68" i="13"/>
  <c r="G37" i="29"/>
  <c r="A6" i="29"/>
  <c r="A3" i="29"/>
  <c r="A3" i="22"/>
  <c r="A3" i="21"/>
  <c r="A3" i="24"/>
  <c r="H51" i="13" l="1"/>
  <c r="B25" i="19"/>
  <c r="M2" i="2" a="1"/>
  <c r="M2" i="2" s="1"/>
  <c r="H9" i="19"/>
  <c r="H8" i="19"/>
  <c r="H5" i="19"/>
  <c r="H14" i="19"/>
  <c r="M4" i="2" l="1"/>
  <c r="B2" i="18"/>
  <c r="B2" i="28"/>
  <c r="H10" i="18"/>
  <c r="H40" i="13"/>
  <c r="G31" i="29"/>
  <c r="G8" i="29"/>
  <c r="A8" i="29"/>
  <c r="F13" i="28"/>
  <c r="F14" i="28"/>
  <c r="F12" i="28"/>
  <c r="M3" i="2" l="1" a="1"/>
  <c r="M3" i="2" s="1"/>
  <c r="H10" i="19"/>
  <c r="B20" i="30"/>
  <c r="B19" i="30"/>
  <c r="B18" i="30"/>
  <c r="B17" i="30"/>
  <c r="B16" i="30"/>
  <c r="B15" i="30"/>
  <c r="B14" i="30"/>
  <c r="B13" i="30"/>
  <c r="B12" i="30"/>
  <c r="B11" i="30"/>
  <c r="B10" i="30"/>
  <c r="B9" i="30"/>
  <c r="B8" i="30"/>
  <c r="B7" i="30"/>
  <c r="B6" i="30"/>
  <c r="B1" i="30"/>
  <c r="H9" i="30" l="1"/>
  <c r="H16" i="30"/>
  <c r="H10" i="30"/>
  <c r="H18" i="30"/>
  <c r="H8" i="30"/>
  <c r="H11" i="30"/>
  <c r="H19" i="30"/>
  <c r="H17" i="30"/>
  <c r="H13" i="30"/>
  <c r="H6" i="30"/>
  <c r="H14" i="30"/>
  <c r="H12" i="30"/>
  <c r="H20" i="30"/>
  <c r="H7" i="30"/>
  <c r="H15" i="30"/>
  <c r="H21" i="30" l="1"/>
  <c r="C5" i="25" l="1"/>
  <c r="B6" i="19"/>
  <c r="H6" i="19" s="1"/>
  <c r="B7" i="19"/>
  <c r="H7" i="19" s="1"/>
  <c r="B8" i="19"/>
  <c r="B9" i="19"/>
  <c r="B5" i="19"/>
  <c r="B6" i="18"/>
  <c r="H6" i="18" s="1"/>
  <c r="B7" i="18"/>
  <c r="H7" i="18" s="1"/>
  <c r="B8" i="18"/>
  <c r="H8" i="18" s="1"/>
  <c r="B9" i="18"/>
  <c r="H9" i="18" s="1"/>
  <c r="B5" i="18"/>
  <c r="H11" i="19" l="1"/>
  <c r="B1" i="28"/>
  <c r="A57" i="20" l="1"/>
  <c r="A53" i="20"/>
  <c r="A54" i="20"/>
  <c r="A55" i="20"/>
  <c r="A56" i="20"/>
  <c r="A52" i="20"/>
  <c r="A41" i="20"/>
  <c r="A40" i="20"/>
  <c r="A16" i="20"/>
  <c r="A15" i="20"/>
  <c r="A48" i="1" l="1"/>
  <c r="B56" i="13" s="1"/>
  <c r="A51" i="20"/>
  <c r="G33" i="29" s="1"/>
  <c r="A1" i="29"/>
  <c r="G6" i="29" l="1"/>
  <c r="G32" i="29"/>
  <c r="G38" i="29"/>
  <c r="B15" i="28"/>
  <c r="A26" i="29"/>
  <c r="G26" i="29" s="1"/>
  <c r="A25" i="29"/>
  <c r="G25" i="29" s="1"/>
  <c r="A24" i="29"/>
  <c r="G24" i="29" s="1"/>
  <c r="A23" i="29"/>
  <c r="G23" i="29" s="1"/>
  <c r="A22" i="29"/>
  <c r="G22" i="29" s="1"/>
  <c r="A21" i="29"/>
  <c r="G21" i="29" s="1"/>
  <c r="A20" i="29"/>
  <c r="G20" i="29" s="1"/>
  <c r="A19" i="29"/>
  <c r="G19" i="29" s="1"/>
  <c r="A18" i="29"/>
  <c r="G18" i="29" s="1"/>
  <c r="A17" i="29"/>
  <c r="G17" i="29" s="1"/>
  <c r="A16" i="29"/>
  <c r="G16" i="29" s="1"/>
  <c r="A15" i="29"/>
  <c r="G15" i="29" s="1"/>
  <c r="A14" i="29"/>
  <c r="G14" i="29" s="1"/>
  <c r="A13" i="29"/>
  <c r="G13" i="29" s="1"/>
  <c r="A12" i="29"/>
  <c r="G12" i="29" s="1"/>
  <c r="A7" i="29"/>
  <c r="G7" i="29" s="1"/>
  <c r="A2" i="29"/>
  <c r="G9" i="29" l="1"/>
  <c r="G35" i="29"/>
  <c r="G34" i="29"/>
  <c r="G27" i="29"/>
  <c r="G39" i="29" s="1"/>
  <c r="G40" i="29" s="1"/>
  <c r="A32" i="20"/>
  <c r="A19" i="20"/>
  <c r="A20" i="20"/>
  <c r="A21" i="20"/>
  <c r="A22" i="20"/>
  <c r="A23" i="20"/>
  <c r="A24" i="20"/>
  <c r="A25" i="20"/>
  <c r="A26" i="20"/>
  <c r="A27" i="20"/>
  <c r="A28" i="20"/>
  <c r="A29" i="20"/>
  <c r="A30" i="20"/>
  <c r="A31" i="20"/>
  <c r="A18" i="20"/>
  <c r="A10" i="24"/>
  <c r="A9" i="24"/>
  <c r="A8" i="24"/>
  <c r="A7" i="24"/>
  <c r="A6" i="24"/>
  <c r="A10" i="21"/>
  <c r="A9" i="21"/>
  <c r="A8" i="21"/>
  <c r="A7" i="21"/>
  <c r="A6" i="21"/>
  <c r="A6" i="22"/>
  <c r="A7" i="22"/>
  <c r="A8" i="22"/>
  <c r="A9" i="22"/>
  <c r="A10" i="22"/>
  <c r="G41" i="29" l="1"/>
  <c r="G33" i="22"/>
  <c r="H56" i="13" l="1"/>
  <c r="B11" i="28"/>
  <c r="F11" i="28" s="1"/>
  <c r="A15" i="24"/>
  <c r="A16" i="24"/>
  <c r="A17" i="24"/>
  <c r="A18" i="24"/>
  <c r="A19" i="24"/>
  <c r="A20" i="24"/>
  <c r="A21" i="24"/>
  <c r="A22" i="24"/>
  <c r="A23" i="24"/>
  <c r="A24" i="24"/>
  <c r="A25" i="24"/>
  <c r="A26" i="24"/>
  <c r="A27" i="24"/>
  <c r="A28" i="24"/>
  <c r="A14" i="24"/>
  <c r="A28" i="21"/>
  <c r="A15" i="21"/>
  <c r="A16" i="21"/>
  <c r="A17" i="21"/>
  <c r="A18" i="21"/>
  <c r="A19" i="21"/>
  <c r="A20" i="21"/>
  <c r="A21" i="21"/>
  <c r="A22" i="21"/>
  <c r="A23" i="21"/>
  <c r="A24" i="21"/>
  <c r="A25" i="21"/>
  <c r="A26" i="21"/>
  <c r="A27" i="21"/>
  <c r="A14" i="21"/>
  <c r="A15" i="22"/>
  <c r="A16" i="22"/>
  <c r="A17" i="22"/>
  <c r="A18" i="22"/>
  <c r="A19" i="22"/>
  <c r="A20" i="22"/>
  <c r="A21" i="22"/>
  <c r="A22" i="22"/>
  <c r="A23" i="22"/>
  <c r="A24" i="22"/>
  <c r="A25" i="22"/>
  <c r="A26" i="22"/>
  <c r="A27" i="22"/>
  <c r="A28" i="22"/>
  <c r="A14" i="22"/>
  <c r="H25" i="19" l="1"/>
  <c r="B28" i="18"/>
  <c r="H28" i="18" s="1"/>
  <c r="B15" i="18"/>
  <c r="H15" i="18" s="1"/>
  <c r="B16" i="18"/>
  <c r="H16" i="18" s="1"/>
  <c r="B17" i="18"/>
  <c r="H17" i="18" s="1"/>
  <c r="B18" i="18"/>
  <c r="H18" i="18" s="1"/>
  <c r="B19" i="18"/>
  <c r="H19" i="18" s="1"/>
  <c r="B20" i="18"/>
  <c r="H20" i="18" s="1"/>
  <c r="B21" i="18"/>
  <c r="H21" i="18" s="1"/>
  <c r="B22" i="18"/>
  <c r="H22" i="18" s="1"/>
  <c r="B23" i="18"/>
  <c r="H23" i="18" s="1"/>
  <c r="B24" i="18"/>
  <c r="H24" i="18" s="1"/>
  <c r="B25" i="18"/>
  <c r="H25" i="18" s="1"/>
  <c r="B26" i="18"/>
  <c r="H26" i="18" s="1"/>
  <c r="B27" i="18"/>
  <c r="H27" i="18" s="1"/>
  <c r="B14" i="18"/>
  <c r="H14" i="18" s="1"/>
  <c r="B28" i="19"/>
  <c r="H28" i="19" s="1"/>
  <c r="B27" i="19"/>
  <c r="H27" i="19" s="1"/>
  <c r="B15" i="19"/>
  <c r="H15" i="19" s="1"/>
  <c r="B16" i="19"/>
  <c r="H16" i="19" s="1"/>
  <c r="B17" i="19"/>
  <c r="H17" i="19" s="1"/>
  <c r="B18" i="19"/>
  <c r="H18" i="19" s="1"/>
  <c r="B19" i="19"/>
  <c r="H19" i="19" s="1"/>
  <c r="B20" i="19"/>
  <c r="H20" i="19" s="1"/>
  <c r="B21" i="19"/>
  <c r="H21" i="19" s="1"/>
  <c r="B22" i="19"/>
  <c r="H22" i="19" s="1"/>
  <c r="B23" i="19"/>
  <c r="H23" i="19" s="1"/>
  <c r="B24" i="19"/>
  <c r="H24" i="19" s="1"/>
  <c r="B26" i="19"/>
  <c r="H26" i="19" s="1"/>
  <c r="B14" i="19"/>
  <c r="H29" i="19" l="1"/>
  <c r="H31" i="19" s="1"/>
  <c r="H29" i="18"/>
  <c r="H55" i="13"/>
  <c r="B30" i="13"/>
  <c r="H30" i="13" s="1"/>
  <c r="B16" i="13"/>
  <c r="H16" i="13" s="1"/>
  <c r="B17" i="13"/>
  <c r="H17" i="13" s="1"/>
  <c r="B18" i="13"/>
  <c r="H18" i="13" s="1"/>
  <c r="B19" i="13"/>
  <c r="H19" i="13" s="1"/>
  <c r="B20" i="13"/>
  <c r="H20" i="13" s="1"/>
  <c r="B21" i="13"/>
  <c r="H21" i="13" s="1"/>
  <c r="B22" i="13"/>
  <c r="H22" i="13" s="1"/>
  <c r="B23" i="13"/>
  <c r="H23" i="13" s="1"/>
  <c r="B24" i="13"/>
  <c r="H24" i="13" s="1"/>
  <c r="B25" i="13"/>
  <c r="H25" i="13" s="1"/>
  <c r="B26" i="13"/>
  <c r="H26" i="13" s="1"/>
  <c r="B27" i="13"/>
  <c r="H27" i="13" s="1"/>
  <c r="B28" i="13"/>
  <c r="H28" i="13" s="1"/>
  <c r="B29" i="13"/>
  <c r="H29" i="13" s="1"/>
  <c r="H33" i="19" l="1"/>
  <c r="H48" i="13" s="1"/>
  <c r="H36" i="19"/>
  <c r="H31" i="13"/>
  <c r="F36" i="28" s="1"/>
  <c r="A193" i="20"/>
  <c r="B34" i="28" s="1"/>
  <c r="F34" i="28" s="1"/>
  <c r="A192" i="20"/>
  <c r="B33" i="28" s="1"/>
  <c r="F33" i="28" s="1"/>
  <c r="A191" i="20"/>
  <c r="B32" i="28" s="1"/>
  <c r="F32" i="28" s="1"/>
  <c r="A190" i="20"/>
  <c r="A189" i="20"/>
  <c r="B30" i="28" s="1"/>
  <c r="F30" i="28" s="1"/>
  <c r="A188" i="20"/>
  <c r="B29" i="28" s="1"/>
  <c r="F29" i="28" s="1"/>
  <c r="A187" i="20"/>
  <c r="B28" i="28" s="1"/>
  <c r="F28" i="28" s="1"/>
  <c r="A186" i="20"/>
  <c r="B27" i="28" s="1"/>
  <c r="F27" i="28" s="1"/>
  <c r="A185" i="20"/>
  <c r="A184" i="20"/>
  <c r="A183" i="20"/>
  <c r="A182" i="20"/>
  <c r="B23" i="28" s="1"/>
  <c r="F23" i="28" s="1"/>
  <c r="A181" i="20"/>
  <c r="B22" i="28" s="1"/>
  <c r="F22" i="28" s="1"/>
  <c r="A180" i="20"/>
  <c r="A179" i="20"/>
  <c r="B10" i="28"/>
  <c r="F10" i="28" s="1"/>
  <c r="B9" i="28"/>
  <c r="F9" i="28" s="1"/>
  <c r="B7" i="28"/>
  <c r="B31" i="28"/>
  <c r="F31" i="28" s="1"/>
  <c r="H34" i="19" l="1"/>
  <c r="H50" i="13" s="1"/>
  <c r="B26" i="28"/>
  <c r="F26" i="28" s="1"/>
  <c r="B25" i="28"/>
  <c r="F25" i="28" s="1"/>
  <c r="B24" i="28"/>
  <c r="F24" i="28" s="1"/>
  <c r="B21" i="28"/>
  <c r="F21" i="28" s="1"/>
  <c r="B20" i="28"/>
  <c r="F20" i="28" s="1"/>
  <c r="A14" i="20"/>
  <c r="A13" i="20"/>
  <c r="A12" i="20"/>
  <c r="A11" i="20"/>
  <c r="F35" i="28" l="1"/>
  <c r="A48" i="20"/>
  <c r="A50" i="20"/>
  <c r="A49" i="20"/>
  <c r="B22" i="25"/>
  <c r="B51" i="13"/>
  <c r="G14" i="21" l="1"/>
  <c r="G27" i="21"/>
  <c r="G19" i="21"/>
  <c r="G16" i="21"/>
  <c r="G23" i="21"/>
  <c r="G22" i="21"/>
  <c r="G28" i="21"/>
  <c r="G21" i="21"/>
  <c r="G20" i="21"/>
  <c r="G26" i="21"/>
  <c r="G18" i="21"/>
  <c r="G25" i="21"/>
  <c r="G17" i="21"/>
  <c r="G24" i="21"/>
  <c r="G15" i="21"/>
  <c r="G23" i="24"/>
  <c r="G14" i="24"/>
  <c r="G28" i="24"/>
  <c r="G22" i="24"/>
  <c r="G26" i="24"/>
  <c r="G18" i="24"/>
  <c r="G19" i="24"/>
  <c r="G20" i="24"/>
  <c r="G21" i="24"/>
  <c r="G15" i="24"/>
  <c r="G24" i="24"/>
  <c r="G16" i="24"/>
  <c r="G25" i="24"/>
  <c r="G17" i="24"/>
  <c r="G27" i="24"/>
  <c r="G14" i="22"/>
  <c r="G26" i="22"/>
  <c r="G18" i="22"/>
  <c r="G24" i="22"/>
  <c r="G15" i="22"/>
  <c r="G22" i="22"/>
  <c r="G28" i="22"/>
  <c r="G21" i="22"/>
  <c r="G20" i="22"/>
  <c r="G27" i="22"/>
  <c r="G19" i="22"/>
  <c r="G25" i="22"/>
  <c r="G17" i="22"/>
  <c r="G16" i="22"/>
  <c r="G23" i="22"/>
  <c r="B13" i="28"/>
  <c r="B14" i="28"/>
  <c r="B12" i="28"/>
  <c r="A39" i="20"/>
  <c r="A38" i="20"/>
  <c r="B2" i="19"/>
  <c r="B2" i="13"/>
  <c r="G29" i="24" l="1"/>
  <c r="G29" i="22"/>
  <c r="G29" i="21"/>
  <c r="B5" i="2"/>
  <c r="B4" i="2"/>
  <c r="B1" i="18"/>
  <c r="B1" i="19"/>
  <c r="B1" i="13"/>
  <c r="G29" i="29" l="1"/>
  <c r="H5" i="18" l="1"/>
  <c r="H11" i="18" s="1"/>
  <c r="A1" i="24"/>
  <c r="A1" i="21"/>
  <c r="A1" i="22"/>
  <c r="B9" i="13"/>
  <c r="H9" i="13" s="1"/>
  <c r="B10" i="13"/>
  <c r="H10" i="13" s="1"/>
  <c r="B11" i="13"/>
  <c r="H11" i="13" s="1"/>
  <c r="B12" i="13"/>
  <c r="H12" i="13" s="1"/>
  <c r="A4" i="20"/>
  <c r="A5" i="20"/>
  <c r="A6" i="20"/>
  <c r="A7" i="20"/>
  <c r="A47" i="1"/>
  <c r="A46" i="1"/>
  <c r="A45" i="1"/>
  <c r="A37" i="20"/>
  <c r="A36" i="20"/>
  <c r="G33" i="24"/>
  <c r="A33" i="24"/>
  <c r="G33" i="21"/>
  <c r="A33" i="21"/>
  <c r="A33" i="22"/>
  <c r="A2" i="24"/>
  <c r="A2" i="21"/>
  <c r="A9" i="20"/>
  <c r="A34" i="20"/>
  <c r="A17" i="20"/>
  <c r="A2" i="22"/>
  <c r="A2" i="20"/>
  <c r="B53" i="13" l="1"/>
  <c r="B54" i="13"/>
  <c r="B55" i="13"/>
  <c r="B3" i="2"/>
  <c r="G7" i="21"/>
  <c r="G10" i="21"/>
  <c r="G7" i="24"/>
  <c r="G8" i="24"/>
  <c r="G8" i="21"/>
  <c r="G9" i="24"/>
  <c r="G9" i="22"/>
  <c r="G9" i="21"/>
  <c r="G10" i="24"/>
  <c r="G8" i="22"/>
  <c r="G10" i="22"/>
  <c r="G7" i="22"/>
  <c r="A43" i="20" l="1"/>
  <c r="A44" i="20"/>
  <c r="A1" i="20"/>
  <c r="B7" i="13" l="1"/>
  <c r="H7" i="13" s="1"/>
  <c r="B41" i="13"/>
  <c r="H41" i="13" s="1"/>
  <c r="B47" i="13"/>
  <c r="A3" i="20" l="1"/>
  <c r="B8" i="13"/>
  <c r="H8" i="13" l="1"/>
  <c r="H13" i="13" s="1"/>
  <c r="H33" i="13" s="1"/>
  <c r="G6" i="21"/>
  <c r="G6" i="24"/>
  <c r="G11" i="24" s="1"/>
  <c r="G6" i="22"/>
  <c r="B50" i="13"/>
  <c r="A38" i="1"/>
  <c r="B46" i="13" s="1"/>
  <c r="B49" i="13"/>
  <c r="G11" i="21" l="1"/>
  <c r="G11" i="22"/>
  <c r="F17" i="28"/>
  <c r="F16" i="28" s="1"/>
  <c r="B48" i="13"/>
  <c r="B52" i="13"/>
  <c r="H52" i="13" s="1"/>
  <c r="B39" i="13"/>
  <c r="B38" i="13"/>
  <c r="H38" i="13" s="1"/>
  <c r="F38" i="28" l="1"/>
  <c r="C6" i="2"/>
  <c r="H42" i="13"/>
  <c r="F3" i="2"/>
  <c r="G31" i="22"/>
  <c r="G31" i="24"/>
  <c r="G34" i="24" s="1"/>
  <c r="G31" i="21"/>
  <c r="G36" i="21" s="1"/>
  <c r="B1" i="2"/>
  <c r="G36" i="22" l="1"/>
  <c r="G34" i="22"/>
  <c r="H53" i="13" s="1"/>
  <c r="G36" i="24"/>
  <c r="G34" i="21"/>
  <c r="H54" i="13" s="1"/>
  <c r="H31" i="18" l="1"/>
  <c r="H33" i="18" s="1"/>
  <c r="H49" i="13" s="1"/>
  <c r="H35" i="18" l="1"/>
  <c r="H45" i="13" l="1"/>
  <c r="F4" i="2"/>
  <c r="F5" i="2" l="1"/>
  <c r="I58" i="13" l="1"/>
  <c r="I4" i="13"/>
  <c r="C4" i="2" l="1"/>
  <c r="C5" i="2"/>
  <c r="C7" i="2"/>
  <c r="C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<sst xmlns="http://schemas.openxmlformats.org/spreadsheetml/2006/main" count="395" uniqueCount="311">
  <si>
    <t>Stamoplysninger</t>
  </si>
  <si>
    <t>Lokalforeningens navn:</t>
  </si>
  <si>
    <t>Regnskabsåret:</t>
  </si>
  <si>
    <t>Saldo i kassen:</t>
  </si>
  <si>
    <t>Tilgodehavender fra sidste årsregnskab:</t>
  </si>
  <si>
    <t>Skyldige omkostninger fra sidste år</t>
  </si>
  <si>
    <t>Kasserens navn:</t>
  </si>
  <si>
    <t>Formandens navn:</t>
  </si>
  <si>
    <t>Revisorens navn:</t>
  </si>
  <si>
    <t>Indtægter</t>
  </si>
  <si>
    <t>Indtægter i alt</t>
  </si>
  <si>
    <t>Udgifter</t>
  </si>
  <si>
    <t>Udgifter i alt</t>
  </si>
  <si>
    <t>Resultat</t>
  </si>
  <si>
    <t>Overført resultat</t>
  </si>
  <si>
    <t>Aktiver</t>
  </si>
  <si>
    <t>Aktiver i alt</t>
  </si>
  <si>
    <t>Passiver</t>
  </si>
  <si>
    <t>Egenkapital</t>
  </si>
  <si>
    <t>Passiver i alt</t>
  </si>
  <si>
    <t>Underskrifter</t>
  </si>
  <si>
    <t>Dato</t>
  </si>
  <si>
    <t>Som lokalforeningens revisor har jeg gennemgået regnskabet. Jeg har sammenholdt bilagene med regnskabet og afstemt bankbeholdningen samt konstateret kassebeholdningens tilstedeværelse.</t>
  </si>
  <si>
    <t>Udgifter dækket af egenfinansiering</t>
  </si>
  <si>
    <t>Saldo i bank:</t>
  </si>
  <si>
    <t>Bilag</t>
  </si>
  <si>
    <t>Modpost</t>
  </si>
  <si>
    <t>Navn på konto</t>
  </si>
  <si>
    <t>Kontoplan</t>
  </si>
  <si>
    <t>Øvrige udgifter</t>
  </si>
  <si>
    <t>Kasse</t>
  </si>
  <si>
    <t>Bank</t>
  </si>
  <si>
    <t>AKTIVER</t>
  </si>
  <si>
    <t>Tilgodehavender</t>
  </si>
  <si>
    <t>PASSIVER</t>
  </si>
  <si>
    <t>Skyldige omkostninger</t>
  </si>
  <si>
    <t>Overskydende §18-midler</t>
  </si>
  <si>
    <t>Datoformat</t>
  </si>
  <si>
    <t>ISOBRO</t>
  </si>
  <si>
    <t>§18</t>
  </si>
  <si>
    <t>Øremærkede konti</t>
  </si>
  <si>
    <t>Øremærket konto 1</t>
  </si>
  <si>
    <t>Øremærket konto 2</t>
  </si>
  <si>
    <t>Øremærket konto 3</t>
  </si>
  <si>
    <t>Saldo overført fra året før</t>
  </si>
  <si>
    <t>-- INDTÆGTER --</t>
  </si>
  <si>
    <t>-- UDGIFTER --</t>
  </si>
  <si>
    <t>-- KASSE/BANK --</t>
  </si>
  <si>
    <t>-- PERIODISKE POSTER --</t>
  </si>
  <si>
    <t xml:space="preserve">Øremærkede tilskudsmidler </t>
  </si>
  <si>
    <t>Øvrige indtægter</t>
  </si>
  <si>
    <t>ISOBRO-midler til brug næste år</t>
  </si>
  <si>
    <t>Hvis du bogfører indtægter og udgifter vedr.  §18-midler eller ISOBRO-midler her, vil du få en fejlmeddelelse i regnskabet for den øremærkede konto.</t>
  </si>
  <si>
    <t>RESULTATOPGØRELSE</t>
  </si>
  <si>
    <t>STATUS/BALANCE</t>
  </si>
  <si>
    <t>Indtægtskonti</t>
  </si>
  <si>
    <t>Bank 2</t>
  </si>
  <si>
    <t>Bank 3</t>
  </si>
  <si>
    <t>Saldo i bank 2:</t>
  </si>
  <si>
    <t>Saldo i bank 3:</t>
  </si>
  <si>
    <t>Indtægter:</t>
  </si>
  <si>
    <t>Udgifter:</t>
  </si>
  <si>
    <t>Driftsresultat:</t>
  </si>
  <si>
    <t>§18 --&gt; Næste år</t>
  </si>
  <si>
    <t>§18-midler til brug næste år</t>
  </si>
  <si>
    <t>§18-midler modtaget sidste år til brug i år:</t>
  </si>
  <si>
    <t>Første gang du anvender regnskabsskabelonen, skal du indtaste oplysningerne samt alle regnskabstal fra forrige år nedenfor i de grønne felter. 
Oplysningerne overføres automatisk til de andre faneblade i skabelonen.</t>
  </si>
  <si>
    <t>Aabenraa</t>
  </si>
  <si>
    <t>Aalborg</t>
  </si>
  <si>
    <t>Aarhus</t>
  </si>
  <si>
    <t>Albertslund</t>
  </si>
  <si>
    <t>Allerød</t>
  </si>
  <si>
    <t>Assens</t>
  </si>
  <si>
    <t>Ballerup</t>
  </si>
  <si>
    <t>Billund</t>
  </si>
  <si>
    <t>Bornholm</t>
  </si>
  <si>
    <t>Brøndby</t>
  </si>
  <si>
    <t>Brønderslev</t>
  </si>
  <si>
    <t>Dragør</t>
  </si>
  <si>
    <t>Dronninglund</t>
  </si>
  <si>
    <t>Egedal</t>
  </si>
  <si>
    <t>Esbjerg</t>
  </si>
  <si>
    <t>Fanø</t>
  </si>
  <si>
    <t>Favrskov</t>
  </si>
  <si>
    <t>Faxe</t>
  </si>
  <si>
    <t>Fredensborg</t>
  </si>
  <si>
    <t>Fredericia</t>
  </si>
  <si>
    <t>Frederiksberg</t>
  </si>
  <si>
    <t>Frederikshavn</t>
  </si>
  <si>
    <t>Frederikssund</t>
  </si>
  <si>
    <t>Furesø</t>
  </si>
  <si>
    <t>Faaborg-Midtfyn</t>
  </si>
  <si>
    <t>Gentofte</t>
  </si>
  <si>
    <t>Gladsaxe</t>
  </si>
  <si>
    <t>Glostrup</t>
  </si>
  <si>
    <t>Greve</t>
  </si>
  <si>
    <t>Gribskov</t>
  </si>
  <si>
    <t>Guldborgsund</t>
  </si>
  <si>
    <t>Haderslev</t>
  </si>
  <si>
    <t>Hals</t>
  </si>
  <si>
    <t>Halsnæs</t>
  </si>
  <si>
    <t>Hedensted</t>
  </si>
  <si>
    <t>Helsingør</t>
  </si>
  <si>
    <t>Herlev</t>
  </si>
  <si>
    <t>Herning</t>
  </si>
  <si>
    <t>Hillerød</t>
  </si>
  <si>
    <t>Hjørring</t>
  </si>
  <si>
    <t>Holbæk</t>
  </si>
  <si>
    <t>Holmsland</t>
  </si>
  <si>
    <t>Holstebro</t>
  </si>
  <si>
    <t>Horsens</t>
  </si>
  <si>
    <t>Hvidovre</t>
  </si>
  <si>
    <t>Høje-Taastrup</t>
  </si>
  <si>
    <t>Hørsholm</t>
  </si>
  <si>
    <t>Ikast-Brande</t>
  </si>
  <si>
    <t>Ishøj og Vallensbæk</t>
  </si>
  <si>
    <t>Jammerbugt</t>
  </si>
  <si>
    <t>Juelsminde</t>
  </si>
  <si>
    <t>Kalundborg</t>
  </si>
  <si>
    <t>Kerteminde</t>
  </si>
  <si>
    <t>Kolding</t>
  </si>
  <si>
    <t>København</t>
  </si>
  <si>
    <t>Køge</t>
  </si>
  <si>
    <t>Langeland</t>
  </si>
  <si>
    <t>Lejre</t>
  </si>
  <si>
    <t>Lemvig</t>
  </si>
  <si>
    <t>Lolland</t>
  </si>
  <si>
    <t>Lyngby-Taarbæk</t>
  </si>
  <si>
    <t>Læsø</t>
  </si>
  <si>
    <t>Mariagerfjord</t>
  </si>
  <si>
    <t>Middelfart</t>
  </si>
  <si>
    <t>Morsø</t>
  </si>
  <si>
    <t>Nibe</t>
  </si>
  <si>
    <t>Norddjurs</t>
  </si>
  <si>
    <t>Nordfyns</t>
  </si>
  <si>
    <t>Nyborg</t>
  </si>
  <si>
    <t>Næstved</t>
  </si>
  <si>
    <t>Odder</t>
  </si>
  <si>
    <t>Odense</t>
  </si>
  <si>
    <t>Odsherred</t>
  </si>
  <si>
    <t>Randers</t>
  </si>
  <si>
    <t>Rebild</t>
  </si>
  <si>
    <t>Ringkøbing</t>
  </si>
  <si>
    <t>Ringsted</t>
  </si>
  <si>
    <t>Roskilde</t>
  </si>
  <si>
    <t>Rudersdal</t>
  </si>
  <si>
    <t>Rødovre</t>
  </si>
  <si>
    <t>Sakskøbing</t>
  </si>
  <si>
    <t>Samsø</t>
  </si>
  <si>
    <t>Sejlflod</t>
  </si>
  <si>
    <t>Silkeborg</t>
  </si>
  <si>
    <t>Sindal</t>
  </si>
  <si>
    <t>Skanderborg</t>
  </si>
  <si>
    <t>Skive</t>
  </si>
  <si>
    <t>Slagelse</t>
  </si>
  <si>
    <t>Solrød</t>
  </si>
  <si>
    <t>Sorø</t>
  </si>
  <si>
    <t>Stevns</t>
  </si>
  <si>
    <t>Struer</t>
  </si>
  <si>
    <t>Svendborg</t>
  </si>
  <si>
    <t>Syddjurs</t>
  </si>
  <si>
    <t>Sønderborg</t>
  </si>
  <si>
    <t>Tarm-Skjern-Videbæk</t>
  </si>
  <si>
    <t>Thisted</t>
  </si>
  <si>
    <t>Tønder</t>
  </si>
  <si>
    <t>Tørring-Uldum</t>
  </si>
  <si>
    <t>Tårnby</t>
  </si>
  <si>
    <t>Varde</t>
  </si>
  <si>
    <t>Vejen</t>
  </si>
  <si>
    <t>Vejle</t>
  </si>
  <si>
    <t>Vesthimmerland</t>
  </si>
  <si>
    <t>Viborg</t>
  </si>
  <si>
    <t>Vordingborg</t>
  </si>
  <si>
    <t>Ærø</t>
  </si>
  <si>
    <t>Dag</t>
  </si>
  <si>
    <t>Måned</t>
  </si>
  <si>
    <t>Januar</t>
  </si>
  <si>
    <t>Februar</t>
  </si>
  <si>
    <t>Marts</t>
  </si>
  <si>
    <t>April</t>
  </si>
  <si>
    <t>Maj</t>
  </si>
  <si>
    <t>Juni</t>
  </si>
  <si>
    <t>Juli</t>
  </si>
  <si>
    <t>August</t>
  </si>
  <si>
    <t>September</t>
  </si>
  <si>
    <t>Oktober</t>
  </si>
  <si>
    <t>November</t>
  </si>
  <si>
    <t>December</t>
  </si>
  <si>
    <t>Udgiftskonto</t>
  </si>
  <si>
    <t>Indtægtskonto</t>
  </si>
  <si>
    <t>Uddybende tekst</t>
  </si>
  <si>
    <t>Aktivitet</t>
  </si>
  <si>
    <t>Bilagsnr. (fremkommer automatisk)</t>
  </si>
  <si>
    <r>
      <rPr>
        <i/>
        <u/>
        <sz val="11"/>
        <rFont val="Arial"/>
        <family val="2"/>
      </rPr>
      <t>Indtast</t>
    </r>
    <r>
      <rPr>
        <i/>
        <sz val="11"/>
        <rFont val="Arial"/>
        <family val="2"/>
      </rPr>
      <t xml:space="preserve"> dag</t>
    </r>
  </si>
  <si>
    <r>
      <rPr>
        <i/>
        <u/>
        <sz val="11"/>
        <rFont val="Arial"/>
        <family val="2"/>
      </rPr>
      <t>Vælg</t>
    </r>
    <r>
      <rPr>
        <i/>
        <sz val="11"/>
        <rFont val="Arial"/>
        <family val="2"/>
      </rPr>
      <t xml:space="preserve"> måned i listen</t>
    </r>
  </si>
  <si>
    <r>
      <rPr>
        <i/>
        <u/>
        <sz val="11"/>
        <rFont val="Arial"/>
        <family val="2"/>
      </rPr>
      <t>Vælg</t>
    </r>
    <r>
      <rPr>
        <i/>
        <sz val="11"/>
        <rFont val="Arial"/>
        <family val="2"/>
      </rPr>
      <t xml:space="preserve"> modposten til den valgte indtægtskonto eller udgiftskonto.</t>
    </r>
  </si>
  <si>
    <r>
      <rPr>
        <i/>
        <u/>
        <sz val="11"/>
        <rFont val="Arial"/>
        <family val="2"/>
      </rPr>
      <t>Vælg</t>
    </r>
    <r>
      <rPr>
        <i/>
        <sz val="11"/>
        <rFont val="Arial"/>
        <family val="2"/>
      </rPr>
      <t xml:space="preserve"> konto - Posteringer, der skal indgå i et øremærket regnskab fx midler fra §18 eller ISOBRO. </t>
    </r>
  </si>
  <si>
    <r>
      <rPr>
        <i/>
        <u/>
        <sz val="11"/>
        <rFont val="Arial"/>
        <family val="2"/>
      </rPr>
      <t>Vælg</t>
    </r>
    <r>
      <rPr>
        <i/>
        <sz val="11"/>
        <rFont val="Arial"/>
        <family val="2"/>
      </rPr>
      <t xml:space="preserve"> aktivitet - angiver opdelingen i aktivitets-regnskabet</t>
    </r>
  </si>
  <si>
    <t>Gule kolonner udfyldes aldrig</t>
  </si>
  <si>
    <t>Grønne kolonner udfyldes altid (dog kun en indtægt ELLER udgift)</t>
  </si>
  <si>
    <r>
      <rPr>
        <i/>
        <u/>
        <sz val="11"/>
        <rFont val="Arial"/>
        <family val="2"/>
      </rPr>
      <t>Vælg</t>
    </r>
    <r>
      <rPr>
        <i/>
        <sz val="11"/>
        <rFont val="Arial"/>
        <family val="2"/>
      </rPr>
      <t xml:space="preserve"> konto på listen hvis det er en indtægt (udfyldes ikke hvis der er tale om en udgift)</t>
    </r>
  </si>
  <si>
    <r>
      <rPr>
        <i/>
        <u/>
        <sz val="11"/>
        <rFont val="Arial"/>
        <family val="2"/>
      </rPr>
      <t>Vælg</t>
    </r>
    <r>
      <rPr>
        <i/>
        <sz val="11"/>
        <rFont val="Arial"/>
        <family val="2"/>
      </rPr>
      <t xml:space="preserve"> konto på listen hvis det er en udgift (udfyldes ikke hvis der er tale om en indtægt)</t>
    </r>
  </si>
  <si>
    <t>Aktiviteter</t>
  </si>
  <si>
    <t>Aktivitet 1</t>
  </si>
  <si>
    <t>Aktivitet 2</t>
  </si>
  <si>
    <t>Aktivitet 3</t>
  </si>
  <si>
    <t>Aktivitet 4</t>
  </si>
  <si>
    <t>Aktivitet 5</t>
  </si>
  <si>
    <t>Aktivitet 6</t>
  </si>
  <si>
    <t>Aktivitet 7</t>
  </si>
  <si>
    <t>Aktivitet 8</t>
  </si>
  <si>
    <t>Aktivitet 9</t>
  </si>
  <si>
    <t>Aktivitet 10</t>
  </si>
  <si>
    <t>Aktivitet 11</t>
  </si>
  <si>
    <t>Aktivitet 12</t>
  </si>
  <si>
    <t>Aktivitet 13</t>
  </si>
  <si>
    <t>Aktivitet 14</t>
  </si>
  <si>
    <t>Aktivitet 15</t>
  </si>
  <si>
    <t>Som noget nyt har du mulighed for at lave et aktivitetsbaseret regnskab, dvs. opdele din lokalforenings regnskab i aktiviteter som du selv definerer. I den daglige bogføring er der for hver postering, mulighed for at vælge hvilken aktivitet posteringer hører til. Aktiviteterne du kan vælge i mellem i den daglige bogføring definerer du selv herunder. Det aktivitetsbaseret regnskab giver dig mulighed for at få en overblik over jeres indtægter og udgifter for hver aktivitet i jeres lokalforening. Se fanen Aktivitetsregnskab.</t>
  </si>
  <si>
    <t>Blå kolonner udfyldes hvis det er relevant</t>
  </si>
  <si>
    <t>Indtægter total</t>
  </si>
  <si>
    <t>Andre aktiviteter</t>
  </si>
  <si>
    <t>Andre indtægter</t>
  </si>
  <si>
    <t>Forplejning</t>
  </si>
  <si>
    <t>Kørselsgodtgørelse</t>
  </si>
  <si>
    <t>Anden transport</t>
  </si>
  <si>
    <t>Gaver</t>
  </si>
  <si>
    <t>Annoncering</t>
  </si>
  <si>
    <t>Materialer til aktiviteter</t>
  </si>
  <si>
    <t>Honorering</t>
  </si>
  <si>
    <t>Lokaleleje</t>
  </si>
  <si>
    <t>Renter og gebyrer</t>
  </si>
  <si>
    <t>Kontingenter</t>
  </si>
  <si>
    <t>Udlæg</t>
  </si>
  <si>
    <t>Kontorartikler &amp; IT</t>
  </si>
  <si>
    <t>Opholdsudgifter</t>
  </si>
  <si>
    <t>Arv</t>
  </si>
  <si>
    <t>Saldo på arvekonto centralt hos KB:</t>
  </si>
  <si>
    <t>Reklameartikler</t>
  </si>
  <si>
    <t>Rentetilskrivning på central arvekonto:</t>
  </si>
  <si>
    <t>Oplyses af sekretariatet i Patient Støtte og Frivillig Indsats i starten af januar.</t>
  </si>
  <si>
    <t>Arv - Lokal</t>
  </si>
  <si>
    <t>Arv - Central</t>
  </si>
  <si>
    <t>Overførsel fra centrale arvekonto til lokalforeningens arvekonto</t>
  </si>
  <si>
    <t>Indtægter fra aktiviteter</t>
  </si>
  <si>
    <t>Midler fra Kræftens Bekæmpelse</t>
  </si>
  <si>
    <r>
      <rPr>
        <i/>
        <u/>
        <sz val="11"/>
        <rFont val="Arial"/>
        <family val="2"/>
      </rPr>
      <t>Indtast</t>
    </r>
    <r>
      <rPr>
        <i/>
        <sz val="11"/>
        <rFont val="Arial"/>
        <family val="2"/>
      </rPr>
      <t xml:space="preserve"> indtægter i dkkr.</t>
    </r>
  </si>
  <si>
    <r>
      <rPr>
        <i/>
        <u/>
        <sz val="11"/>
        <rFont val="Arial"/>
        <family val="2"/>
      </rPr>
      <t>Indtast</t>
    </r>
    <r>
      <rPr>
        <i/>
        <sz val="11"/>
        <rFont val="Arial"/>
        <family val="2"/>
      </rPr>
      <t xml:space="preserve"> udgifter i dkkr.</t>
    </r>
  </si>
  <si>
    <t xml:space="preserve"> &lt;-- Vælg aktivitet her</t>
  </si>
  <si>
    <t>Bemærkning</t>
  </si>
  <si>
    <r>
      <rPr>
        <i/>
        <u/>
        <sz val="11"/>
        <rFont val="Arial"/>
        <family val="2"/>
      </rPr>
      <t>Indtast</t>
    </r>
    <r>
      <rPr>
        <i/>
        <sz val="11"/>
        <rFont val="Arial"/>
        <family val="2"/>
      </rPr>
      <t xml:space="preserve"> yderligere bemærkninger - dette er et frivilligt felt</t>
    </r>
  </si>
  <si>
    <t>Saldo arv (lokal):</t>
  </si>
  <si>
    <t>Regnskabsskabelon 2026</t>
  </si>
  <si>
    <t xml:space="preserve">Udgiftskonti </t>
  </si>
  <si>
    <t>Udgifter til mad, drikkevarer og snacks ved møder, arrangementer eller aktiviteter.</t>
  </si>
  <si>
    <t>Udgifter til overnatning, hotel, vandrehjem eller lignende.</t>
  </si>
  <si>
    <t>Udgifter til kilometerpenge eller refusion for transport i egen bil.</t>
  </si>
  <si>
    <t>Udgifter til offentlig transport, taxa, bus, tog eller leje af bil.</t>
  </si>
  <si>
    <t>Udgifter til små gaver, blomster eller påskønnelser.</t>
  </si>
  <si>
    <t>Udgifter til annoncer i aviser, blade, på internettet eller sociale medier.</t>
  </si>
  <si>
    <t>Udgifter til indkøb af materialer, rekvisitter, udstyr eller varer til aktiviteter.</t>
  </si>
  <si>
    <t>Udgifter til betaling af oplægsholdere, instruktører eller lignende.</t>
  </si>
  <si>
    <t>Udgifter til leje af lokaler til møder, aktiviteter, kurser eller arrangementer.</t>
  </si>
  <si>
    <t>Udgifter til papir, kuglepenne, printerpatroner, computere, software og kontorudstyr.</t>
  </si>
  <si>
    <t>Udgifter til bankgebyrer, renter på konti eller betalingsgebyrer.</t>
  </si>
  <si>
    <t>Udgifter til indkøb af merchandise, brochurer, plakater eller reklameartikler.</t>
  </si>
  <si>
    <t>Udgifter til betaling af medlemskab i andre organisationer eller netværk.</t>
  </si>
  <si>
    <t>Udgifter, som frivillige eller ansatte har lagt ud for og får refunderet.</t>
  </si>
  <si>
    <t>Udgifter, der ikke passer ind i de andre kategorier.</t>
  </si>
  <si>
    <t>Tilskud fra Kræftens Bekæmpelse.</t>
  </si>
  <si>
    <t>Øremærkede tilskudsmidler</t>
  </si>
  <si>
    <t>Indtægter, der skal bruges til et bestemt formål</t>
  </si>
  <si>
    <t>Penge, som foreningen tjener ved arrangementer, fx deltagerbetaling eller salg.</t>
  </si>
  <si>
    <t>Indtægter, der ikke passer ind i de andre kategorier.</t>
  </si>
  <si>
    <t>Modposter</t>
  </si>
  <si>
    <t>Kontanter, som foreningen har fysisk til rådighed.</t>
  </si>
  <si>
    <t>Foreningens primære bankkonto.</t>
  </si>
  <si>
    <t xml:space="preserve">Ekstra bankkonto </t>
  </si>
  <si>
    <t>Ekstra bankkonto</t>
  </si>
  <si>
    <t>Arv – Central</t>
  </si>
  <si>
    <t>Central konto hos Kræftens Bekæmpelse til arvemidler.</t>
  </si>
  <si>
    <t>Arv – Lokal</t>
  </si>
  <si>
    <t>Lokal konto i foreningen til arvemidler.</t>
  </si>
  <si>
    <t>Kontoplan:</t>
  </si>
  <si>
    <t>ISOBRO-midler modtaget sidste år til brug i år:</t>
  </si>
  <si>
    <t>Her kan du oprette konti, hvis der er modtaget eller der modtages midler fra fonde, arv eller lign. til specifikke formål (ikke §18 eller ISOBRO). Du skriver navnet på kontoen i det grønne felt samt eventuelle overførte midler fra sidste regnskabsår, hvorefter kontoen vil fremgå af årsregnskabet og din bogføring. Brug den nederste linje hvis der er tale om arv.</t>
  </si>
  <si>
    <t>Arvemidler på den centrale arvekonto overført fra 2025</t>
  </si>
  <si>
    <t>Arvemidler på den centrale arvekonto overført til 2027</t>
  </si>
  <si>
    <t>Merforbrug lokal arvekonto</t>
  </si>
  <si>
    <t>Overtræk på bankkonti eller arvekonti</t>
  </si>
  <si>
    <t>Merforbrug central arvekonto</t>
  </si>
  <si>
    <t>Hvis du ønsker at se eller printe regnskabet for en valgfri øremærket konto, kan du højreklikke på et hvilket som helst faneblad nederst i excel arket og trykke "vis". Her kan du vælge den øremærkede konto, du ønsker at få frem. Når du klikker "ok", vil kontoen fremgå blandt de andre faner. Hvis du ønsker det, kan du omdøbe et regneark ved at højreklikke på fanen nederst i excel arket og trykke på "omdøb". Du kan med fordel give fanen og den øremærkede konto/arv samme navn.</t>
  </si>
  <si>
    <t>Arvemidler på den lokale arvekonto overført fra 2025</t>
  </si>
  <si>
    <t>Arvemidler på den lokale arvekonto overført til 2027</t>
  </si>
  <si>
    <t>Ubrugte midler</t>
  </si>
  <si>
    <t>§18-midler modtaget sidste år til brug i år</t>
  </si>
  <si>
    <t>ISOBRO midler modtaget sidste år til brug i år</t>
  </si>
  <si>
    <t>Ubrugte midler fra sidste år</t>
  </si>
  <si>
    <t>Ubrugte midler fra i år</t>
  </si>
  <si>
    <t>Overskydende ISOBRO-midler fra sidste år</t>
  </si>
  <si>
    <t>Herunder fremgår beskeder hvis der er en overordnet fejl eller mangel i din indtastning.</t>
  </si>
  <si>
    <t>Her skal du ikke indtaste. I denne kolonne vil der fremgå bemærkninger hvis du har indtastet en ugyldig kombination som fremgår af vejledningen afsnit 4.6. Kig først på bemærkningen når du har færdigudfyldt din postering.</t>
  </si>
  <si>
    <t>Andre puljemidler og donationer</t>
  </si>
  <si>
    <t>Indtægter fra Stafet for Livet</t>
  </si>
  <si>
    <t>Indtægter overført fra Stafet for Livet til lokalforeningen</t>
  </si>
  <si>
    <t>Indtægter fra andre fonde, puljer, privatpersoner, virksomheder eller andet.</t>
  </si>
  <si>
    <t>Orange kolonner udfyldes aldrig</t>
  </si>
  <si>
    <t>Årets indtægter og udgifter på den lokale arvekonto</t>
  </si>
  <si>
    <t>Årets indtægter og udgifter på centrale arvekonto</t>
  </si>
  <si>
    <t>Som formand og kasserer erklærer jeg på tro og love, at det oplyste er korrekt og i overensstemmelse med Kræftens Bekæmpelses vedtægters instruks for udarbejdelse af lokalforeningsregnskaber. Herunder at det underskrevne regnskab foreligger opbevaret med bilag i lokalforeningen.</t>
  </si>
  <si>
    <r>
      <rPr>
        <b/>
        <sz val="12"/>
        <rFont val="Arial"/>
        <family val="2"/>
      </rPr>
      <t xml:space="preserve">Kære kasserer 
</t>
    </r>
    <r>
      <rPr>
        <sz val="12"/>
        <rFont val="Arial"/>
        <family val="2"/>
      </rPr>
      <t xml:space="preserve">
Du har nu åbnet regnskabsskabelonen til bogføring af jeres lokalforeningsregnskab for 2026.
Vi har lavet en vejledning som vi anbefaler du tager dig tid til at læse igennem inden du begynder bogføringen. 
Åben vejledningen ved at klikke på den gule firkant til højre.  
I denne vejledning findes: 
• Forklaring af indholdet i fanerne i denne skabelon
• Beskrivelse af kontoplanen
• Bogføring i praksis inklusiv eksempler
• Anbefalinger til jeres bogføring
Hvis du har spørgsmål undervejs, er du meget velkommen til at kontakte os på:
E-mail: lokaloekonomi@cancer.dk 
Telefon: +45 35 25 72 24
Venlig hilsen
Sekretariatet i Patientstøtte og Frivillig indsats, Kræftens Bekæmpelse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</si>
</sst>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47" x14ac:knownFonts="1">
    <font>
      <sz val="10"/>
      <name val="Arial"/>
    </font>
    <font>
      <sz val="11"/>
      <color theme="1"/>
      <name val="Calibri"/>
      <family val="2"/>
      <scheme val="minor"/>
    </font>
    <font>
      <sz val="11"/>
      <color theme="1"/>
      <name val="Calibri"/>
      <family val="2"/>
      <scheme val="minor"/>
    </font>
    <font>
      <sz val="8"/>
      <name val="Arial"/>
      <family val="2"/>
    </font>
    <font>
      <b/>
      <sz val="10"/>
      <name val="Arial"/>
      <family val="2"/>
    </font>
    <font>
      <sz val="12"/>
      <name val="Arial"/>
      <family val="2"/>
    </font>
    <font>
      <sz val="12"/>
      <name val="Arial"/>
      <family val="2"/>
    </font>
    <font>
      <b/>
      <sz val="14"/>
      <name val="Arial"/>
      <family val="2"/>
    </font>
    <font>
      <sz val="14"/>
      <name val="Arial"/>
      <family val="2"/>
    </font>
    <font>
      <b/>
      <sz val="12"/>
      <name val="Arial"/>
      <family val="2"/>
    </font>
    <font>
      <b/>
      <sz val="11"/>
      <color theme="1"/>
      <name val="Fighter"/>
      <family val="3"/>
    </font>
    <font>
      <sz val="12"/>
      <name val="Fighter"/>
      <family val="3"/>
    </font>
    <font>
      <b/>
      <i/>
      <sz val="12"/>
      <name val="Fighter"/>
      <family val="3"/>
    </font>
    <font>
      <b/>
      <sz val="14"/>
      <name val="Fighter"/>
      <family val="3"/>
    </font>
    <font>
      <b/>
      <sz val="10"/>
      <name val="Fighter"/>
      <family val="3"/>
    </font>
    <font>
      <sz val="10"/>
      <name val="Fighter"/>
      <family val="3"/>
    </font>
    <font>
      <sz val="20"/>
      <name val="Fighter"/>
      <family val="3"/>
    </font>
    <font>
      <b/>
      <sz val="11"/>
      <name val="Fighter"/>
      <family val="3"/>
    </font>
    <font>
      <sz val="11"/>
      <name val="Fighter"/>
      <family val="3"/>
    </font>
    <font>
      <sz val="10"/>
      <name val="Arial"/>
      <family val="2"/>
    </font>
    <font>
      <sz val="10"/>
      <name val="Arial"/>
      <family val="2"/>
    </font>
    <font>
      <sz val="10"/>
      <color rgb="FFFF0000"/>
      <name val="Arial"/>
      <family val="2"/>
    </font>
    <font>
      <sz val="11"/>
      <name val="Arial"/>
      <family val="2"/>
    </font>
    <font>
      <sz val="20"/>
      <name val="Arial"/>
      <family val="2"/>
    </font>
    <font>
      <b/>
      <sz val="11"/>
      <color theme="1"/>
      <name val="Arial"/>
      <family val="2"/>
    </font>
    <font>
      <i/>
      <sz val="12"/>
      <name val="Arial"/>
      <family val="2"/>
    </font>
    <font>
      <sz val="11"/>
      <color theme="1"/>
      <name val="Arial"/>
      <family val="2"/>
    </font>
    <font>
      <b/>
      <sz val="11"/>
      <color rgb="FFFF0000"/>
      <name val="Fighter"/>
      <family val="3"/>
    </font>
    <font>
      <i/>
      <sz val="11"/>
      <name val="Arial"/>
      <family val="2"/>
    </font>
    <font>
      <sz val="11"/>
      <color rgb="FF000000"/>
      <name val="Arial"/>
      <family val="2"/>
    </font>
    <font>
      <sz val="20"/>
      <color theme="4"/>
      <name val="Arial"/>
      <family val="2"/>
    </font>
    <font>
      <i/>
      <sz val="10"/>
      <color theme="0" tint="-0.499984740745262"/>
      <name val="Fighter"/>
      <family val="3"/>
    </font>
    <font>
      <b/>
      <sz val="14"/>
      <color rgb="FFFF0000"/>
      <name val="Arial"/>
      <family val="2"/>
    </font>
    <font>
      <b/>
      <sz val="10"/>
      <color rgb="FFFF0000"/>
      <name val="Fighter"/>
      <family val="3"/>
    </font>
    <font>
      <sz val="8"/>
      <name val="Arial"/>
    </font>
    <font>
      <i/>
      <u/>
      <sz val="11"/>
      <name val="Arial"/>
      <family val="2"/>
    </font>
    <font>
      <sz val="10"/>
      <color theme="0" tint="-0.34998626667073579"/>
      <name val="Arial"/>
      <family val="2"/>
    </font>
    <font>
      <sz val="20"/>
      <color theme="0"/>
      <name val="Arial"/>
      <family val="2"/>
    </font>
    <font>
      <sz val="10"/>
      <color theme="0" tint="-0.499984740745262"/>
      <name val="Arial"/>
      <family val="2"/>
    </font>
    <font>
      <sz val="12"/>
      <color theme="0" tint="-0.499984740745262"/>
      <name val="Arial"/>
      <family val="2"/>
    </font>
    <font>
      <sz val="11"/>
      <color rgb="FF24292E"/>
      <name val="Consolas"/>
      <family val="3"/>
    </font>
    <font>
      <sz val="11"/>
      <color rgb="FFFF0000"/>
      <name val="Arial"/>
      <family val="2"/>
    </font>
    <font>
      <i/>
      <sz val="11"/>
      <color theme="1"/>
      <name val="Arial"/>
      <family val="2"/>
    </font>
    <font>
      <sz val="11"/>
      <color theme="0" tint="-0.34998626667073579"/>
      <name val="Arial"/>
      <family val="2"/>
    </font>
    <font>
      <sz val="20"/>
      <color theme="0"/>
      <name val="Fighter"/>
      <family val="3"/>
    </font>
    <font>
      <b/>
      <sz val="12"/>
      <color rgb="FF000000"/>
      <name val="Arial"/>
      <family val="2"/>
    </font>
    <font>
      <sz val="12"/>
      <color rgb="FF000000"/>
      <name val="Arial"/>
      <family val="2"/>
    </font>
  </fonts>
  <fills count="20">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
      <patternFill patternType="solid">
        <fgColor rgb="FFFFFFBD"/>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rgb="FFFFFFE7"/>
        <bgColor indexed="64"/>
      </patternFill>
    </fill>
    <fill>
      <patternFill patternType="solid">
        <fgColor theme="3" tint="0.79998168889431442"/>
        <bgColor indexed="64"/>
      </patternFill>
    </fill>
    <fill>
      <patternFill patternType="solid">
        <fgColor rgb="FFDDE9F7"/>
        <bgColor indexed="64"/>
      </patternFill>
    </fill>
    <fill>
      <patternFill patternType="solid">
        <fgColor theme="6" tint="0.79998168889431442"/>
        <bgColor indexed="64"/>
      </patternFill>
    </fill>
    <fill>
      <patternFill patternType="solid">
        <fgColor theme="6"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499984740745262"/>
        <bgColor indexed="64"/>
      </patternFill>
    </fill>
    <fill>
      <patternFill patternType="solid">
        <fgColor rgb="FFD9D9D9"/>
        <bgColor indexed="64"/>
      </patternFill>
    </fill>
    <fill>
      <patternFill patternType="solid">
        <fgColor theme="6" tint="0.59999389629810485"/>
        <bgColor indexed="64"/>
      </patternFill>
    </fill>
    <fill>
      <patternFill patternType="solid">
        <fgColor theme="0"/>
        <bgColor indexed="64"/>
      </patternFill>
    </fill>
  </fills>
  <borders count="38">
    <border>
      <left/>
      <right/>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thin">
        <color indexed="64"/>
      </right>
      <top/>
      <bottom style="thin">
        <color indexed="64"/>
      </bottom>
      <diagonal/>
    </border>
    <border>
      <left/>
      <right/>
      <top style="medium">
        <color indexed="64"/>
      </top>
      <bottom/>
      <diagonal/>
    </border>
    <border>
      <left/>
      <right style="medium">
        <color indexed="64"/>
      </right>
      <top/>
      <bottom/>
      <diagonal/>
    </border>
    <border>
      <left/>
      <right/>
      <top style="medium">
        <color rgb="FF7F7F7F"/>
      </top>
      <bottom style="medium">
        <color rgb="FF7F7F7F"/>
      </bottom>
      <diagonal/>
    </border>
    <border>
      <left/>
      <right/>
      <top/>
      <bottom style="medium">
        <color rgb="FF7F7F7F"/>
      </bottom>
      <diagonal/>
    </border>
  </borders>
  <cellStyleXfs count="4">
    <xf numFmtId="0" fontId="0" fillId="0" borderId="0"/>
    <xf numFmtId="0" fontId="2" fillId="0" borderId="0"/>
    <xf numFmtId="43" fontId="20" fillId="0" borderId="0" applyFont="0" applyFill="0" applyBorder="0" applyAlignment="0" applyProtection="0"/>
    <xf numFmtId="0" fontId="1" fillId="0" borderId="0"/>
  </cellStyleXfs>
  <cellXfs count="218">
    <xf numFmtId="0" fontId="0" fillId="0" borderId="0" xfId="0"/>
    <xf numFmtId="0" fontId="5" fillId="0" borderId="0" xfId="0" applyFont="1"/>
    <xf numFmtId="0" fontId="6" fillId="0" borderId="0" xfId="0" applyFont="1"/>
    <xf numFmtId="0" fontId="7" fillId="0" borderId="0" xfId="0" applyFont="1"/>
    <xf numFmtId="0" fontId="8" fillId="0" borderId="0" xfId="0" applyFont="1"/>
    <xf numFmtId="3" fontId="5" fillId="0" borderId="0" xfId="0" applyNumberFormat="1" applyFont="1" applyAlignment="1">
      <alignment horizontal="right"/>
    </xf>
    <xf numFmtId="0" fontId="10" fillId="0" borderId="0" xfId="1" applyFont="1" applyAlignment="1">
      <alignment vertical="top" wrapText="1"/>
    </xf>
    <xf numFmtId="0" fontId="11" fillId="0" borderId="0" xfId="0" applyFont="1"/>
    <xf numFmtId="0" fontId="14" fillId="0" borderId="0" xfId="0" applyFont="1"/>
    <xf numFmtId="0" fontId="13" fillId="0" borderId="0" xfId="0" applyFont="1"/>
    <xf numFmtId="0" fontId="15" fillId="0" borderId="0" xfId="0" applyFont="1"/>
    <xf numFmtId="0" fontId="14" fillId="0" borderId="0" xfId="0" applyFont="1" applyAlignment="1">
      <alignment horizontal="left"/>
    </xf>
    <xf numFmtId="0" fontId="15" fillId="3" borderId="0" xfId="0" applyFont="1" applyFill="1"/>
    <xf numFmtId="0" fontId="12" fillId="0" borderId="0" xfId="0" applyFont="1"/>
    <xf numFmtId="0" fontId="18" fillId="0" borderId="0" xfId="0" applyFont="1"/>
    <xf numFmtId="0" fontId="17" fillId="0" borderId="0" xfId="0" applyFont="1"/>
    <xf numFmtId="0" fontId="18" fillId="0" borderId="0" xfId="0" applyFont="1" applyAlignment="1">
      <alignment vertical="center"/>
    </xf>
    <xf numFmtId="0" fontId="18" fillId="0" borderId="0" xfId="0" applyFont="1" applyAlignment="1">
      <alignment horizontal="center" vertical="center"/>
    </xf>
    <xf numFmtId="0" fontId="17" fillId="0" borderId="0" xfId="0" applyFont="1" applyAlignment="1">
      <alignment vertical="center"/>
    </xf>
    <xf numFmtId="0" fontId="17" fillId="0" borderId="0" xfId="0" applyFont="1" applyAlignment="1">
      <alignment horizontal="left"/>
    </xf>
    <xf numFmtId="0" fontId="16" fillId="0" borderId="0" xfId="0" applyFont="1"/>
    <xf numFmtId="0" fontId="19" fillId="0" borderId="0" xfId="0" applyFont="1"/>
    <xf numFmtId="0" fontId="5" fillId="0" borderId="0" xfId="0" applyFont="1" applyAlignment="1">
      <alignment horizontal="left" vertical="top"/>
    </xf>
    <xf numFmtId="0" fontId="4" fillId="0" borderId="8" xfId="0" applyFont="1" applyBorder="1"/>
    <xf numFmtId="0" fontId="19" fillId="0" borderId="8" xfId="0" applyFont="1" applyBorder="1"/>
    <xf numFmtId="0" fontId="19" fillId="0" borderId="9" xfId="0" applyFont="1" applyBorder="1"/>
    <xf numFmtId="0" fontId="19" fillId="0" borderId="4" xfId="0" applyFont="1" applyBorder="1"/>
    <xf numFmtId="0" fontId="9" fillId="0" borderId="0" xfId="0" applyFont="1"/>
    <xf numFmtId="3" fontId="5" fillId="0" borderId="5" xfId="0" applyNumberFormat="1" applyFont="1" applyBorder="1" applyAlignment="1">
      <alignment horizontal="right"/>
    </xf>
    <xf numFmtId="0" fontId="5" fillId="0" borderId="5" xfId="0" applyFont="1" applyBorder="1"/>
    <xf numFmtId="0" fontId="5" fillId="0" borderId="0" xfId="0" applyFont="1" applyAlignment="1">
      <alignment wrapText="1"/>
    </xf>
    <xf numFmtId="49" fontId="4" fillId="0" borderId="9" xfId="0" applyNumberFormat="1" applyFont="1" applyBorder="1"/>
    <xf numFmtId="0" fontId="21" fillId="0" borderId="0" xfId="0" applyFont="1"/>
    <xf numFmtId="0" fontId="22" fillId="0" borderId="0" xfId="0" applyFont="1" applyAlignment="1">
      <alignment horizontal="left" vertical="top" wrapText="1"/>
    </xf>
    <xf numFmtId="0" fontId="22" fillId="0" borderId="0" xfId="0" applyFont="1"/>
    <xf numFmtId="0" fontId="5" fillId="0" borderId="0" xfId="0" applyFont="1" applyAlignment="1">
      <alignment vertical="center"/>
    </xf>
    <xf numFmtId="0" fontId="9" fillId="0" borderId="5" xfId="0" applyFont="1" applyBorder="1"/>
    <xf numFmtId="3" fontId="9" fillId="0" borderId="5" xfId="0" applyNumberFormat="1" applyFont="1" applyBorder="1" applyAlignment="1">
      <alignment horizontal="right"/>
    </xf>
    <xf numFmtId="1" fontId="5" fillId="0" borderId="0" xfId="0" applyNumberFormat="1" applyFont="1" applyAlignment="1">
      <alignment horizontal="left"/>
    </xf>
    <xf numFmtId="0" fontId="9" fillId="0" borderId="1" xfId="0" applyFont="1" applyBorder="1"/>
    <xf numFmtId="0" fontId="5" fillId="0" borderId="0" xfId="0" applyFont="1" applyAlignment="1">
      <alignment horizontal="left" indent="8"/>
    </xf>
    <xf numFmtId="0" fontId="5" fillId="0" borderId="0" xfId="0" applyFont="1" applyAlignment="1">
      <alignment horizontal="left" indent="4"/>
    </xf>
    <xf numFmtId="1" fontId="25" fillId="0" borderId="0" xfId="0" applyNumberFormat="1" applyFont="1" applyAlignment="1">
      <alignment horizontal="left" indent="1"/>
    </xf>
    <xf numFmtId="0" fontId="24" fillId="0" borderId="0" xfId="1" applyFont="1" applyAlignment="1">
      <alignment vertical="top" wrapText="1"/>
    </xf>
    <xf numFmtId="4" fontId="19" fillId="0" borderId="3" xfId="0" applyNumberFormat="1" applyFont="1" applyBorder="1" applyAlignment="1">
      <alignment horizontal="right" vertical="top"/>
    </xf>
    <xf numFmtId="0" fontId="4" fillId="0" borderId="0" xfId="0" applyFont="1"/>
    <xf numFmtId="4" fontId="19" fillId="0" borderId="0" xfId="0" applyNumberFormat="1" applyFont="1"/>
    <xf numFmtId="0" fontId="19" fillId="0" borderId="0" xfId="0" applyFont="1" applyAlignment="1" applyProtection="1">
      <alignment horizontal="center"/>
      <protection locked="0"/>
    </xf>
    <xf numFmtId="3" fontId="19" fillId="0" borderId="0" xfId="0" applyNumberFormat="1" applyFont="1" applyAlignment="1">
      <alignment horizontal="center"/>
    </xf>
    <xf numFmtId="0" fontId="23" fillId="0" borderId="0" xfId="0" applyFont="1" applyAlignment="1">
      <alignment horizontal="center"/>
    </xf>
    <xf numFmtId="0" fontId="22" fillId="0" borderId="0" xfId="0" applyFont="1" applyAlignment="1">
      <alignment horizontal="center"/>
    </xf>
    <xf numFmtId="0" fontId="22" fillId="0" borderId="0" xfId="0" applyFont="1" applyAlignment="1">
      <alignment horizontal="left"/>
    </xf>
    <xf numFmtId="0" fontId="22" fillId="0" borderId="0" xfId="0" applyFont="1" applyAlignment="1">
      <alignment horizontal="left" vertical="center"/>
    </xf>
    <xf numFmtId="0" fontId="22" fillId="0" borderId="0" xfId="0" applyFont="1" applyAlignment="1">
      <alignment vertical="center"/>
    </xf>
    <xf numFmtId="4" fontId="5" fillId="0" borderId="0" xfId="0" applyNumberFormat="1" applyFont="1" applyAlignment="1">
      <alignment horizontal="right"/>
    </xf>
    <xf numFmtId="4" fontId="9" fillId="0" borderId="5" xfId="0" applyNumberFormat="1" applyFont="1" applyBorder="1" applyAlignment="1">
      <alignment horizontal="right"/>
    </xf>
    <xf numFmtId="4" fontId="9" fillId="0" borderId="1" xfId="0" applyNumberFormat="1" applyFont="1" applyBorder="1" applyAlignment="1">
      <alignment horizontal="right"/>
    </xf>
    <xf numFmtId="4" fontId="5" fillId="0" borderId="5" xfId="0" applyNumberFormat="1" applyFont="1" applyBorder="1" applyAlignment="1">
      <alignment horizontal="right"/>
    </xf>
    <xf numFmtId="4" fontId="5" fillId="0" borderId="6" xfId="0" applyNumberFormat="1" applyFont="1" applyBorder="1" applyAlignment="1">
      <alignment horizontal="right"/>
    </xf>
    <xf numFmtId="4" fontId="25" fillId="0" borderId="0" xfId="0" applyNumberFormat="1" applyFont="1" applyAlignment="1">
      <alignment horizontal="left"/>
    </xf>
    <xf numFmtId="4" fontId="9" fillId="0" borderId="0" xfId="0" applyNumberFormat="1" applyFont="1" applyAlignment="1">
      <alignment horizontal="right"/>
    </xf>
    <xf numFmtId="4" fontId="5" fillId="0" borderId="0" xfId="0" applyNumberFormat="1" applyFont="1" applyAlignment="1">
      <alignment horizontal="left" wrapText="1"/>
    </xf>
    <xf numFmtId="4" fontId="24" fillId="0" borderId="0" xfId="1" applyNumberFormat="1" applyFont="1" applyAlignment="1">
      <alignment vertical="top" wrapText="1"/>
    </xf>
    <xf numFmtId="1" fontId="23" fillId="0" borderId="0" xfId="0" applyNumberFormat="1" applyFont="1" applyAlignment="1">
      <alignment horizontal="center" vertical="center"/>
    </xf>
    <xf numFmtId="0" fontId="5" fillId="0" borderId="0" xfId="0" applyFont="1" applyAlignment="1">
      <alignment horizontal="center"/>
    </xf>
    <xf numFmtId="0" fontId="5" fillId="0" borderId="0" xfId="0" applyFont="1" applyAlignment="1">
      <alignment vertical="top"/>
    </xf>
    <xf numFmtId="0" fontId="9" fillId="0" borderId="0" xfId="0" applyFont="1" applyAlignment="1">
      <alignment vertical="top"/>
    </xf>
    <xf numFmtId="0" fontId="7" fillId="0" borderId="0" xfId="0" applyFont="1" applyAlignment="1">
      <alignment horizontal="left" vertical="top" wrapText="1"/>
    </xf>
    <xf numFmtId="0" fontId="30" fillId="0" borderId="0" xfId="0" applyFont="1" applyAlignment="1">
      <alignment horizontal="center" vertical="top"/>
    </xf>
    <xf numFmtId="0" fontId="31" fillId="0" borderId="0" xfId="0" applyFont="1"/>
    <xf numFmtId="0" fontId="31" fillId="0" borderId="0" xfId="0" applyFont="1" applyAlignment="1">
      <alignment horizontal="left"/>
    </xf>
    <xf numFmtId="0" fontId="32" fillId="0" borderId="0" xfId="0" applyFont="1"/>
    <xf numFmtId="0" fontId="10" fillId="0" borderId="0" xfId="3" applyFont="1"/>
    <xf numFmtId="0" fontId="27" fillId="0" borderId="0" xfId="3" applyFont="1"/>
    <xf numFmtId="1" fontId="30" fillId="0" borderId="0" xfId="0" applyNumberFormat="1" applyFont="1" applyAlignment="1">
      <alignment horizontal="center" vertical="center"/>
    </xf>
    <xf numFmtId="0" fontId="29" fillId="0" borderId="0" xfId="0" applyFont="1" applyAlignment="1">
      <alignment vertical="top" wrapText="1"/>
    </xf>
    <xf numFmtId="0" fontId="0" fillId="0" borderId="0" xfId="0" applyAlignment="1">
      <alignment vertical="top" wrapText="1"/>
    </xf>
    <xf numFmtId="0" fontId="4" fillId="0" borderId="0" xfId="0" applyFont="1" applyAlignment="1">
      <alignment horizontal="left" vertical="top"/>
    </xf>
    <xf numFmtId="0" fontId="4" fillId="2" borderId="7" xfId="0" applyFont="1" applyFill="1" applyBorder="1" applyAlignment="1">
      <alignment horizontal="left"/>
    </xf>
    <xf numFmtId="4" fontId="4" fillId="2" borderId="10" xfId="0" applyNumberFormat="1" applyFont="1" applyFill="1" applyBorder="1"/>
    <xf numFmtId="4" fontId="19" fillId="0" borderId="12" xfId="0" applyNumberFormat="1" applyFont="1" applyBorder="1"/>
    <xf numFmtId="4" fontId="19" fillId="0" borderId="13" xfId="0" applyNumberFormat="1" applyFont="1" applyBorder="1"/>
    <xf numFmtId="4" fontId="4" fillId="2" borderId="14" xfId="0" applyNumberFormat="1" applyFont="1" applyFill="1" applyBorder="1" applyAlignment="1">
      <alignment horizontal="left"/>
    </xf>
    <xf numFmtId="4" fontId="19" fillId="0" borderId="15" xfId="0" applyNumberFormat="1" applyFont="1" applyBorder="1"/>
    <xf numFmtId="0" fontId="5" fillId="6" borderId="2" xfId="0" applyFont="1" applyFill="1" applyBorder="1" applyAlignment="1" applyProtection="1">
      <alignment horizontal="left"/>
      <protection locked="0"/>
    </xf>
    <xf numFmtId="4" fontId="5" fillId="6" borderId="2" xfId="0" applyNumberFormat="1" applyFont="1" applyFill="1" applyBorder="1" applyAlignment="1" applyProtection="1">
      <alignment horizontal="left"/>
      <protection locked="0"/>
    </xf>
    <xf numFmtId="49" fontId="5" fillId="6" borderId="2" xfId="0" applyNumberFormat="1" applyFont="1" applyFill="1" applyBorder="1" applyAlignment="1" applyProtection="1">
      <alignment horizontal="left"/>
      <protection locked="0"/>
    </xf>
    <xf numFmtId="0" fontId="22" fillId="6" borderId="2" xfId="0" applyFont="1" applyFill="1" applyBorder="1" applyAlignment="1" applyProtection="1">
      <alignment horizontal="left" vertical="top" wrapText="1"/>
      <protection locked="0"/>
    </xf>
    <xf numFmtId="43" fontId="22" fillId="6" borderId="2" xfId="2" applyFont="1" applyFill="1" applyBorder="1" applyAlignment="1" applyProtection="1">
      <alignment horizontal="right" vertical="top" wrapText="1"/>
      <protection locked="0"/>
    </xf>
    <xf numFmtId="0" fontId="33" fillId="0" borderId="0" xfId="0" applyFont="1" applyAlignment="1">
      <alignment horizontal="left" wrapText="1"/>
    </xf>
    <xf numFmtId="0" fontId="0" fillId="0" borderId="9" xfId="0" applyBorder="1"/>
    <xf numFmtId="0" fontId="0" fillId="0" borderId="4" xfId="0" applyBorder="1"/>
    <xf numFmtId="0" fontId="4" fillId="2" borderId="16" xfId="0" applyFont="1" applyFill="1" applyBorder="1" applyAlignment="1">
      <alignment horizontal="left" vertical="top"/>
    </xf>
    <xf numFmtId="0" fontId="23" fillId="0" borderId="0" xfId="0" applyFont="1" applyAlignment="1">
      <alignment vertical="top"/>
    </xf>
    <xf numFmtId="3" fontId="4" fillId="4" borderId="7" xfId="0" applyNumberFormat="1" applyFont="1" applyFill="1" applyBorder="1"/>
    <xf numFmtId="3" fontId="22" fillId="5" borderId="17" xfId="0" applyNumberFormat="1" applyFont="1" applyFill="1" applyBorder="1" applyAlignment="1">
      <alignment horizontal="center"/>
    </xf>
    <xf numFmtId="1" fontId="22" fillId="0" borderId="22" xfId="0" applyNumberFormat="1" applyFont="1" applyBorder="1" applyAlignment="1" applyProtection="1">
      <alignment horizontal="left"/>
      <protection locked="0"/>
    </xf>
    <xf numFmtId="3" fontId="22" fillId="5" borderId="20" xfId="0" applyNumberFormat="1" applyFont="1" applyFill="1" applyBorder="1" applyAlignment="1">
      <alignment horizontal="center"/>
    </xf>
    <xf numFmtId="4" fontId="22" fillId="0" borderId="24" xfId="0" applyNumberFormat="1" applyFont="1" applyBorder="1" applyProtection="1">
      <protection locked="0"/>
    </xf>
    <xf numFmtId="4" fontId="22" fillId="0" borderId="23" xfId="0" applyNumberFormat="1" applyFont="1" applyBorder="1" applyProtection="1">
      <protection locked="0"/>
    </xf>
    <xf numFmtId="3" fontId="22" fillId="0" borderId="24" xfId="0" applyNumberFormat="1" applyFont="1" applyBorder="1" applyAlignment="1" applyProtection="1">
      <alignment horizontal="center"/>
      <protection locked="0"/>
    </xf>
    <xf numFmtId="3" fontId="22" fillId="0" borderId="26" xfId="0" applyNumberFormat="1" applyFont="1" applyBorder="1" applyAlignment="1" applyProtection="1">
      <alignment horizontal="center"/>
      <protection locked="0"/>
    </xf>
    <xf numFmtId="1" fontId="22" fillId="0" borderId="27" xfId="0" applyNumberFormat="1" applyFont="1" applyBorder="1" applyAlignment="1" applyProtection="1">
      <alignment horizontal="left"/>
      <protection locked="0"/>
    </xf>
    <xf numFmtId="4" fontId="22" fillId="0" borderId="26" xfId="0" applyNumberFormat="1" applyFont="1" applyBorder="1" applyProtection="1">
      <protection locked="0"/>
    </xf>
    <xf numFmtId="4" fontId="22" fillId="0" borderId="25" xfId="0" applyNumberFormat="1" applyFont="1" applyBorder="1" applyProtection="1">
      <protection locked="0"/>
    </xf>
    <xf numFmtId="1" fontId="4" fillId="7" borderId="29" xfId="0" applyNumberFormat="1" applyFont="1" applyFill="1" applyBorder="1" applyAlignment="1" applyProtection="1">
      <alignment horizontal="left"/>
      <protection locked="0"/>
    </xf>
    <xf numFmtId="0" fontId="4" fillId="7" borderId="8" xfId="0" applyFont="1" applyFill="1" applyBorder="1" applyProtection="1">
      <protection locked="0"/>
    </xf>
    <xf numFmtId="4" fontId="19" fillId="0" borderId="0" xfId="0" applyNumberFormat="1" applyFont="1" applyAlignment="1">
      <alignment horizontal="right" vertical="top"/>
    </xf>
    <xf numFmtId="1" fontId="28" fillId="10" borderId="19" xfId="0" applyNumberFormat="1" applyFont="1" applyFill="1" applyBorder="1" applyAlignment="1">
      <alignment horizontal="left" vertical="top" wrapText="1"/>
    </xf>
    <xf numFmtId="0" fontId="28" fillId="10" borderId="16" xfId="0" applyFont="1" applyFill="1" applyBorder="1" applyAlignment="1">
      <alignment vertical="top" wrapText="1"/>
    </xf>
    <xf numFmtId="0" fontId="28" fillId="10" borderId="16" xfId="0" applyFont="1" applyFill="1" applyBorder="1" applyAlignment="1">
      <alignment horizontal="left" vertical="top" wrapText="1"/>
    </xf>
    <xf numFmtId="0" fontId="14" fillId="4" borderId="16" xfId="0" applyFont="1" applyFill="1" applyBorder="1"/>
    <xf numFmtId="0" fontId="14" fillId="9" borderId="16" xfId="0" applyFont="1" applyFill="1" applyBorder="1"/>
    <xf numFmtId="14" fontId="28" fillId="11" borderId="30" xfId="0" applyNumberFormat="1" applyFont="1" applyFill="1" applyBorder="1" applyAlignment="1">
      <alignment vertical="top" wrapText="1"/>
    </xf>
    <xf numFmtId="14" fontId="28" fillId="11" borderId="18" xfId="0" applyNumberFormat="1" applyFont="1" applyFill="1" applyBorder="1" applyAlignment="1">
      <alignment vertical="top" wrapText="1"/>
    </xf>
    <xf numFmtId="1" fontId="28" fillId="11" borderId="30" xfId="0" applyNumberFormat="1" applyFont="1" applyFill="1" applyBorder="1" applyAlignment="1">
      <alignment horizontal="left" vertical="top" wrapText="1"/>
    </xf>
    <xf numFmtId="0" fontId="28" fillId="11" borderId="16" xfId="0" applyFont="1" applyFill="1" applyBorder="1" applyAlignment="1">
      <alignment horizontal="left" vertical="top" wrapText="1"/>
    </xf>
    <xf numFmtId="3" fontId="4" fillId="6" borderId="19" xfId="0" applyNumberFormat="1" applyFont="1" applyFill="1" applyBorder="1"/>
    <xf numFmtId="3" fontId="4" fillId="6" borderId="31" xfId="0" applyNumberFormat="1" applyFont="1" applyFill="1" applyBorder="1"/>
    <xf numFmtId="1" fontId="4" fillId="6" borderId="11" xfId="0" applyNumberFormat="1" applyFont="1" applyFill="1" applyBorder="1" applyAlignment="1" applyProtection="1">
      <alignment horizontal="left"/>
      <protection locked="0"/>
    </xf>
    <xf numFmtId="0" fontId="4" fillId="6" borderId="31" xfId="0" applyFont="1" applyFill="1" applyBorder="1" applyProtection="1">
      <protection locked="0"/>
    </xf>
    <xf numFmtId="0" fontId="4" fillId="6" borderId="30" xfId="0" applyFont="1" applyFill="1" applyBorder="1" applyProtection="1">
      <protection locked="0"/>
    </xf>
    <xf numFmtId="4" fontId="4" fillId="6" borderId="31" xfId="0" applyNumberFormat="1" applyFont="1" applyFill="1" applyBorder="1" applyProtection="1">
      <protection locked="0"/>
    </xf>
    <xf numFmtId="0" fontId="4" fillId="6" borderId="32" xfId="0" applyFont="1" applyFill="1" applyBorder="1" applyAlignment="1" applyProtection="1">
      <alignment horizontal="left"/>
      <protection locked="0"/>
    </xf>
    <xf numFmtId="0" fontId="14" fillId="6" borderId="16" xfId="0" applyFont="1" applyFill="1" applyBorder="1"/>
    <xf numFmtId="3" fontId="36" fillId="3" borderId="0" xfId="0" applyNumberFormat="1" applyFont="1" applyFill="1" applyAlignment="1">
      <alignment horizontal="center"/>
    </xf>
    <xf numFmtId="0" fontId="37" fillId="12" borderId="0" xfId="0" applyFont="1" applyFill="1" applyAlignment="1">
      <alignment horizontal="center" vertical="center" wrapText="1"/>
    </xf>
    <xf numFmtId="0" fontId="9" fillId="0" borderId="0" xfId="0" applyFont="1" applyAlignment="1">
      <alignment horizontal="left"/>
    </xf>
    <xf numFmtId="49" fontId="19" fillId="0" borderId="9" xfId="0" applyNumberFormat="1" applyFont="1" applyBorder="1"/>
    <xf numFmtId="49" fontId="22" fillId="0" borderId="23" xfId="0" applyNumberFormat="1" applyFont="1" applyBorder="1" applyProtection="1">
      <protection locked="0"/>
    </xf>
    <xf numFmtId="0" fontId="11" fillId="0" borderId="5" xfId="0" applyFont="1" applyBorder="1"/>
    <xf numFmtId="0" fontId="11" fillId="0" borderId="1" xfId="0" applyFont="1" applyBorder="1"/>
    <xf numFmtId="1" fontId="9" fillId="0" borderId="1" xfId="0" applyNumberFormat="1" applyFont="1" applyBorder="1" applyAlignment="1">
      <alignment horizontal="left"/>
    </xf>
    <xf numFmtId="0" fontId="13" fillId="0" borderId="1" xfId="0" applyFont="1" applyBorder="1"/>
    <xf numFmtId="14" fontId="28" fillId="8" borderId="7" xfId="0" applyNumberFormat="1" applyFont="1" applyFill="1" applyBorder="1" applyAlignment="1">
      <alignment vertical="top" wrapText="1"/>
    </xf>
    <xf numFmtId="3" fontId="22" fillId="5" borderId="21" xfId="0" applyNumberFormat="1" applyFont="1" applyFill="1" applyBorder="1" applyAlignment="1">
      <alignment horizontal="center"/>
    </xf>
    <xf numFmtId="1" fontId="9" fillId="0" borderId="0" xfId="0" applyNumberFormat="1" applyFont="1" applyAlignment="1">
      <alignment horizontal="left"/>
    </xf>
    <xf numFmtId="49" fontId="19" fillId="0" borderId="4" xfId="0" applyNumberFormat="1" applyFont="1" applyBorder="1"/>
    <xf numFmtId="3" fontId="22" fillId="0" borderId="33" xfId="0" applyNumberFormat="1" applyFont="1" applyBorder="1" applyAlignment="1" applyProtection="1">
      <alignment horizontal="center"/>
      <protection locked="0"/>
    </xf>
    <xf numFmtId="3" fontId="22" fillId="0" borderId="24" xfId="0" applyNumberFormat="1" applyFont="1" applyBorder="1" applyAlignment="1" applyProtection="1">
      <alignment horizontal="left"/>
      <protection locked="0"/>
    </xf>
    <xf numFmtId="3" fontId="22" fillId="0" borderId="25" xfId="0" applyNumberFormat="1" applyFont="1" applyBorder="1" applyAlignment="1" applyProtection="1">
      <alignment horizontal="center"/>
      <protection locked="0"/>
    </xf>
    <xf numFmtId="0" fontId="38" fillId="0" borderId="0" xfId="0" applyFont="1"/>
    <xf numFmtId="4" fontId="14" fillId="0" borderId="0" xfId="0" applyNumberFormat="1" applyFont="1"/>
    <xf numFmtId="4" fontId="11" fillId="0" borderId="0" xfId="0" applyNumberFormat="1" applyFont="1"/>
    <xf numFmtId="0" fontId="28" fillId="11" borderId="3" xfId="0" applyFont="1" applyFill="1" applyBorder="1" applyAlignment="1">
      <alignment vertical="top" wrapText="1"/>
    </xf>
    <xf numFmtId="4" fontId="28" fillId="11" borderId="3" xfId="0" applyNumberFormat="1" applyFont="1" applyFill="1" applyBorder="1" applyAlignment="1">
      <alignment vertical="top" wrapText="1"/>
    </xf>
    <xf numFmtId="0" fontId="39" fillId="0" borderId="0" xfId="0" applyFont="1"/>
    <xf numFmtId="1" fontId="22" fillId="0" borderId="0" xfId="0" applyNumberFormat="1" applyFont="1" applyAlignment="1" applyProtection="1">
      <alignment horizontal="center"/>
      <protection locked="0"/>
    </xf>
    <xf numFmtId="14" fontId="15" fillId="0" borderId="0" xfId="0" applyNumberFormat="1" applyFont="1"/>
    <xf numFmtId="0" fontId="40" fillId="0" borderId="0" xfId="0" applyFont="1"/>
    <xf numFmtId="0" fontId="4" fillId="7" borderId="34" xfId="0" applyFont="1" applyFill="1" applyBorder="1" applyProtection="1">
      <protection locked="0"/>
    </xf>
    <xf numFmtId="0" fontId="14" fillId="13" borderId="16" xfId="0" applyFont="1" applyFill="1" applyBorder="1"/>
    <xf numFmtId="0" fontId="41" fillId="0" borderId="28" xfId="0" applyFont="1" applyBorder="1"/>
    <xf numFmtId="0" fontId="42" fillId="14" borderId="16" xfId="0" applyFont="1" applyFill="1" applyBorder="1" applyAlignment="1">
      <alignment vertical="top" wrapText="1"/>
    </xf>
    <xf numFmtId="4" fontId="19" fillId="0" borderId="32" xfId="0" applyNumberFormat="1" applyFont="1" applyBorder="1" applyAlignment="1">
      <alignment vertical="top"/>
    </xf>
    <xf numFmtId="4" fontId="19" fillId="0" borderId="35" xfId="0" applyNumberFormat="1" applyFont="1" applyBorder="1" applyAlignment="1">
      <alignment vertical="top"/>
    </xf>
    <xf numFmtId="4" fontId="19" fillId="0" borderId="18" xfId="0" applyNumberFormat="1" applyFont="1" applyBorder="1" applyAlignment="1">
      <alignment vertical="top"/>
    </xf>
    <xf numFmtId="0" fontId="4" fillId="2" borderId="8" xfId="0" applyFont="1" applyFill="1" applyBorder="1" applyAlignment="1">
      <alignment vertical="top"/>
    </xf>
    <xf numFmtId="0" fontId="4" fillId="2" borderId="9" xfId="0" applyFont="1" applyFill="1" applyBorder="1" applyAlignment="1">
      <alignment vertical="top"/>
    </xf>
    <xf numFmtId="0" fontId="4" fillId="2" borderId="4" xfId="0" applyFont="1" applyFill="1" applyBorder="1" applyAlignment="1">
      <alignment vertical="top"/>
    </xf>
    <xf numFmtId="0" fontId="22" fillId="0" borderId="0" xfId="0" applyFont="1" applyProtection="1">
      <protection locked="0"/>
    </xf>
    <xf numFmtId="1" fontId="22" fillId="0" borderId="2" xfId="0" applyNumberFormat="1" applyFont="1" applyBorder="1" applyAlignment="1" applyProtection="1">
      <alignment horizontal="left"/>
      <protection locked="0"/>
    </xf>
    <xf numFmtId="3" fontId="43" fillId="3" borderId="0" xfId="0" applyNumberFormat="1" applyFont="1" applyFill="1" applyAlignment="1">
      <alignment horizontal="center"/>
    </xf>
    <xf numFmtId="0" fontId="22" fillId="3" borderId="0" xfId="0" applyFont="1" applyFill="1"/>
    <xf numFmtId="3" fontId="22" fillId="0" borderId="0" xfId="0" applyNumberFormat="1" applyFont="1" applyAlignment="1">
      <alignment horizontal="center"/>
    </xf>
    <xf numFmtId="14" fontId="22" fillId="0" borderId="0" xfId="0" applyNumberFormat="1" applyFont="1" applyProtection="1">
      <protection locked="0"/>
    </xf>
    <xf numFmtId="4" fontId="22" fillId="0" borderId="0" xfId="0" applyNumberFormat="1" applyFont="1" applyProtection="1">
      <protection locked="0"/>
    </xf>
    <xf numFmtId="1" fontId="22" fillId="0" borderId="0" xfId="0" applyNumberFormat="1" applyFont="1" applyAlignment="1" applyProtection="1">
      <alignment horizontal="left"/>
      <protection locked="0"/>
    </xf>
    <xf numFmtId="0" fontId="19" fillId="0" borderId="0" xfId="0" applyFont="1" applyAlignment="1">
      <alignment wrapText="1"/>
    </xf>
    <xf numFmtId="0" fontId="5" fillId="0" borderId="0" xfId="0" applyFont="1" applyAlignment="1">
      <alignment horizontal="left" indent="1"/>
    </xf>
    <xf numFmtId="4" fontId="22" fillId="0" borderId="0" xfId="0" applyNumberFormat="1" applyFont="1"/>
    <xf numFmtId="4" fontId="22" fillId="0" borderId="0" xfId="0" applyNumberFormat="1" applyFont="1" applyAlignment="1">
      <alignment horizontal="right"/>
    </xf>
    <xf numFmtId="4" fontId="5" fillId="0" borderId="0" xfId="0" applyNumberFormat="1" applyFont="1"/>
    <xf numFmtId="4" fontId="9" fillId="0" borderId="0" xfId="0" applyNumberFormat="1" applyFont="1"/>
    <xf numFmtId="0" fontId="14" fillId="15" borderId="17" xfId="0" applyFont="1" applyFill="1" applyBorder="1" applyAlignment="1">
      <alignment wrapText="1"/>
    </xf>
    <xf numFmtId="0" fontId="33" fillId="15" borderId="9" xfId="0" applyFont="1" applyFill="1" applyBorder="1"/>
    <xf numFmtId="4" fontId="19" fillId="15" borderId="4" xfId="0" applyNumberFormat="1" applyFont="1" applyFill="1" applyBorder="1"/>
    <xf numFmtId="0" fontId="22" fillId="0" borderId="20" xfId="0" applyFont="1" applyBorder="1" applyAlignment="1" applyProtection="1">
      <alignment horizontal="left"/>
      <protection locked="0"/>
    </xf>
    <xf numFmtId="0" fontId="22" fillId="0" borderId="20" xfId="0" applyFont="1" applyBorder="1" applyAlignment="1" applyProtection="1">
      <alignment horizontal="left" vertical="center"/>
      <protection locked="0"/>
    </xf>
    <xf numFmtId="0" fontId="22" fillId="0" borderId="21" xfId="0" applyFont="1" applyBorder="1" applyAlignment="1" applyProtection="1">
      <alignment horizontal="left"/>
      <protection locked="0"/>
    </xf>
    <xf numFmtId="3" fontId="43" fillId="3" borderId="0" xfId="0" applyNumberFormat="1" applyFont="1" applyFill="1" applyAlignment="1">
      <alignment horizontal="left"/>
    </xf>
    <xf numFmtId="4" fontId="22" fillId="0" borderId="0" xfId="0" applyNumberFormat="1" applyFont="1" applyAlignment="1" applyProtection="1">
      <alignment horizontal="left"/>
      <protection locked="0"/>
    </xf>
    <xf numFmtId="0" fontId="45" fillId="17" borderId="36" xfId="0" applyFont="1" applyFill="1" applyBorder="1" applyAlignment="1">
      <alignment vertical="center"/>
    </xf>
    <xf numFmtId="0" fontId="46" fillId="0" borderId="37" xfId="0" applyFont="1" applyBorder="1" applyAlignment="1">
      <alignment vertical="center"/>
    </xf>
    <xf numFmtId="0" fontId="46" fillId="0" borderId="0" xfId="0" applyFont="1" applyAlignment="1">
      <alignment vertical="center"/>
    </xf>
    <xf numFmtId="0" fontId="46" fillId="0" borderId="36" xfId="0" applyFont="1" applyBorder="1" applyAlignment="1">
      <alignment vertical="center"/>
    </xf>
    <xf numFmtId="0" fontId="46" fillId="17" borderId="36" xfId="0" applyFont="1" applyFill="1" applyBorder="1" applyAlignment="1">
      <alignment vertical="center"/>
    </xf>
    <xf numFmtId="0" fontId="26" fillId="0" borderId="0" xfId="1" applyFont="1" applyAlignment="1">
      <alignment horizontal="left" vertical="top" wrapText="1"/>
    </xf>
    <xf numFmtId="1" fontId="5" fillId="19" borderId="2" xfId="0" applyNumberFormat="1" applyFont="1" applyFill="1" applyBorder="1" applyAlignment="1">
      <alignment horizontal="left"/>
    </xf>
    <xf numFmtId="0" fontId="22" fillId="0" borderId="20" xfId="0" applyFont="1" applyBorder="1" applyAlignment="1" applyProtection="1">
      <alignment wrapText="1"/>
      <protection locked="0"/>
    </xf>
    <xf numFmtId="1" fontId="22" fillId="0" borderId="14" xfId="0" applyNumberFormat="1" applyFont="1" applyBorder="1" applyAlignment="1" applyProtection="1">
      <alignment horizontal="center" wrapText="1"/>
      <protection locked="0"/>
    </xf>
    <xf numFmtId="0" fontId="22" fillId="0" borderId="28" xfId="0" applyFont="1" applyBorder="1" applyAlignment="1" applyProtection="1">
      <alignment wrapText="1"/>
      <protection locked="0"/>
    </xf>
    <xf numFmtId="1" fontId="22" fillId="0" borderId="21" xfId="0" applyNumberFormat="1" applyFont="1" applyBorder="1" applyAlignment="1" applyProtection="1">
      <alignment horizontal="center" wrapText="1"/>
      <protection locked="0"/>
    </xf>
    <xf numFmtId="0" fontId="22" fillId="0" borderId="21" xfId="0" applyFont="1" applyBorder="1" applyAlignment="1" applyProtection="1">
      <alignment wrapText="1"/>
      <protection locked="0"/>
    </xf>
    <xf numFmtId="4" fontId="22" fillId="0" borderId="20" xfId="0" applyNumberFormat="1" applyFont="1" applyBorder="1" applyAlignment="1" applyProtection="1">
      <alignment wrapText="1"/>
      <protection locked="0"/>
    </xf>
    <xf numFmtId="43" fontId="11" fillId="0" borderId="0" xfId="0" applyNumberFormat="1" applyFont="1"/>
    <xf numFmtId="0" fontId="45" fillId="17" borderId="36" xfId="0" applyFont="1" applyFill="1" applyBorder="1" applyAlignment="1">
      <alignment vertical="center"/>
    </xf>
    <xf numFmtId="0" fontId="44" fillId="16" borderId="5" xfId="0" applyFont="1" applyFill="1" applyBorder="1" applyAlignment="1">
      <alignment horizontal="center" vertical="center"/>
    </xf>
    <xf numFmtId="0" fontId="5" fillId="0" borderId="0" xfId="0" applyFont="1" applyAlignment="1">
      <alignment horizontal="left" wrapText="1"/>
    </xf>
    <xf numFmtId="0" fontId="22" fillId="0" borderId="0" xfId="0" applyFont="1" applyAlignment="1">
      <alignment horizontal="left" vertical="top" wrapText="1"/>
    </xf>
    <xf numFmtId="0" fontId="28" fillId="0" borderId="0" xfId="0" applyFont="1" applyAlignment="1">
      <alignment horizontal="left" vertical="top" wrapText="1"/>
    </xf>
    <xf numFmtId="0" fontId="37" fillId="12" borderId="0" xfId="0" applyFont="1" applyFill="1" applyAlignment="1">
      <alignment horizontal="center" vertical="center" wrapText="1"/>
    </xf>
    <xf numFmtId="0" fontId="22" fillId="4" borderId="0" xfId="0" applyFont="1" applyFill="1" applyAlignment="1">
      <alignment horizontal="left" vertical="top" wrapText="1"/>
    </xf>
    <xf numFmtId="0" fontId="5" fillId="0" borderId="0" xfId="0" applyFont="1" applyAlignment="1">
      <alignment horizontal="left" vertical="top" wrapText="1"/>
    </xf>
    <xf numFmtId="1" fontId="23" fillId="0" borderId="0" xfId="0" applyNumberFormat="1" applyFont="1" applyAlignment="1">
      <alignment horizontal="center" vertical="center"/>
    </xf>
    <xf numFmtId="1" fontId="8" fillId="18" borderId="0" xfId="0" applyNumberFormat="1" applyFont="1" applyFill="1" applyAlignment="1" applyProtection="1">
      <alignment horizontal="center" vertical="center"/>
      <protection locked="0"/>
    </xf>
    <xf numFmtId="0" fontId="26" fillId="0" borderId="0" xfId="1" applyFont="1" applyAlignment="1">
      <alignment horizontal="left" vertical="top" wrapText="1"/>
    </xf>
    <xf numFmtId="0" fontId="9" fillId="0" borderId="0" xfId="0" applyFont="1" applyAlignment="1">
      <alignment horizontal="left"/>
    </xf>
    <xf numFmtId="1" fontId="30" fillId="0" borderId="0" xfId="0" applyNumberFormat="1" applyFont="1" applyAlignment="1">
      <alignment horizontal="center" vertical="center"/>
    </xf>
    <xf numFmtId="0" fontId="29" fillId="0" borderId="0" xfId="0" applyFont="1" applyAlignment="1">
      <alignment vertical="top" wrapText="1"/>
    </xf>
    <xf numFmtId="0" fontId="0" fillId="0" borderId="0" xfId="0" applyAlignment="1">
      <alignment vertical="top" wrapText="1"/>
    </xf>
    <xf numFmtId="0" fontId="8" fillId="0" borderId="0" xfId="0" applyFont="1" applyAlignment="1">
      <alignment horizontal="center" vertical="center"/>
    </xf>
    <xf numFmtId="1" fontId="8" fillId="0" borderId="0" xfId="0" applyNumberFormat="1" applyFont="1" applyAlignment="1">
      <alignment horizontal="center"/>
    </xf>
    <xf numFmtId="0" fontId="5" fillId="0" borderId="0" xfId="0" applyFont="1" applyAlignment="1">
      <alignment horizontal="center"/>
    </xf>
    <xf numFmtId="49" fontId="17" fillId="0" borderId="0" xfId="0" applyNumberFormat="1" applyFont="1" applyAlignment="1">
      <alignment horizontal="left" vertical="center"/>
    </xf>
    <xf numFmtId="49" fontId="17" fillId="0" borderId="0" xfId="0" applyNumberFormat="1" applyFont="1" applyAlignment="1">
      <alignment horizontal="left"/>
    </xf>
    <xf numFmtId="2" fontId="5" fillId="0" borderId="0" xfId="2" applyNumberFormat="1" applyFont="1" applyAlignment="1">
      <alignment horizontal="right"/>
    </xf>
    <xf numFmtId="2" fontId="25" fillId="0" borderId="0" xfId="2" applyNumberFormat="1" applyFont="1" applyAlignment="1">
      <alignment horizontal="left"/>
    </xf>
  </cellXfs>
  <cellStyles count="4">
    <cellStyle name="Komma" xfId="2" builtinId="3"/>
    <cellStyle name="Normal" xfId="0" builtinId="0"/>
    <cellStyle name="Normal 2" xfId="1" xr:uid="{00000000-0005-0000-0000-000001000000}"/>
    <cellStyle name="Normal 2 2" xfId="3" xr:uid="{7BB2865E-1D92-46CE-A922-EBC2A3D062E9}"/>
  </cellStyles>
  <dxfs count="0"/>
  <tableStyles count="0" defaultTableStyle="TableStyleMedium9" defaultPivotStyle="PivotStyleLight16"/>
  <colors>
    <mruColors>
      <color rgb="FFFFFFBD"/>
      <color rgb="FFA8D69C"/>
      <color rgb="FFDDE9F7"/>
      <color rgb="FFDBEED6"/>
      <color rgb="FFFFFFE7"/>
      <color rgb="FFFFFF5B"/>
      <color rgb="FFF1F5F9"/>
      <color rgb="FFEAEAEA"/>
      <color rgb="FFA3FFCD"/>
      <color rgb="FFFFBD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s://mediebibliotek.cancer.dk/m/2808c178f2fc917f/original/Vejledning-til-regnskabskabelon-2026.pdf" TargetMode="External"/></Relationships>
</file>

<file path=xl/drawings/drawing1.xml><?xml version="1.0" encoding="utf-8"?>
<xdr:wsDr xmlns:xdr="http://schemas.openxmlformats.org/drawingml/2006/spreadsheetDrawing" xmlns:a="http://schemas.openxmlformats.org/drawingml/2006/main">
  <xdr:twoCellAnchor>
    <xdr:from>
      <xdr:col>2</xdr:col>
      <xdr:colOff>963706</xdr:colOff>
      <xdr:row>3</xdr:row>
      <xdr:rowOff>1131793</xdr:rowOff>
    </xdr:from>
    <xdr:to>
      <xdr:col>2</xdr:col>
      <xdr:colOff>1905000</xdr:colOff>
      <xdr:row>3</xdr:row>
      <xdr:rowOff>1411941</xdr:rowOff>
    </xdr:to>
    <xdr:sp macro="" textlink="">
      <xdr:nvSpPr>
        <xdr:cNvPr id="2" name="Tekstfelt 1">
          <a:hlinkClick xmlns:r="http://schemas.openxmlformats.org/officeDocument/2006/relationships" r:id="rId1"/>
          <a:extLst>
            <a:ext uri="{FF2B5EF4-FFF2-40B4-BE49-F238E27FC236}">
              <a16:creationId xmlns:a16="http://schemas.microsoft.com/office/drawing/2014/main" id="{0DBAD10A-DD37-943B-6815-C92753285130}"/>
            </a:ext>
          </a:extLst>
        </xdr:cNvPr>
        <xdr:cNvSpPr txBox="1"/>
      </xdr:nvSpPr>
      <xdr:spPr>
        <a:xfrm>
          <a:off x="4896971" y="2017058"/>
          <a:ext cx="941294" cy="280148"/>
        </a:xfrm>
        <a:prstGeom prst="rect">
          <a:avLst/>
        </a:prstGeom>
        <a:solidFill>
          <a:srgbClr val="FFFFBD"/>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da-DK" sz="1200">
              <a:latin typeface="Arial" panose="020B0604020202020204" pitchFamily="34" charset="0"/>
              <a:cs typeface="Arial" panose="020B0604020202020204" pitchFamily="34" charset="0"/>
            </a:rPr>
            <a:t>Vejledning</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03ED0-E48C-4E5C-BE80-79F295AC7BE6}">
  <sheetPr codeName="Ark2">
    <tabColor theme="8" tint="0.59999389629810485"/>
  </sheetPr>
  <dimension ref="B2:J65"/>
  <sheetViews>
    <sheetView showGridLines="0" tabSelected="1" zoomScale="85" zoomScaleNormal="85" zoomScalePageLayoutView="70" workbookViewId="0">
      <selection activeCell="B2" sqref="B2:C2"/>
    </sheetView>
  </sheetViews>
  <sheetFormatPr defaultColWidth="9.140625" defaultRowHeight="15" x14ac:dyDescent="0.2"/>
  <cols>
    <col min="1" max="1" width="8" style="7" customWidth="1"/>
    <col min="2" max="2" width="50.85546875" style="7" customWidth="1"/>
    <col min="3" max="3" width="90.140625" style="7" customWidth="1"/>
    <col min="4" max="16384" width="9.140625" style="7"/>
  </cols>
  <sheetData>
    <row r="2" spans="2:7" ht="38.25" customHeight="1" x14ac:dyDescent="0.2">
      <c r="B2" s="197" t="s">
        <v>252</v>
      </c>
      <c r="C2" s="197"/>
      <c r="D2"/>
      <c r="E2"/>
      <c r="F2"/>
      <c r="G2"/>
    </row>
    <row r="3" spans="2:7" customFormat="1" ht="17.100000000000001" customHeight="1" x14ac:dyDescent="0.2"/>
    <row r="4" spans="2:7" customFormat="1" ht="303.60000000000002" customHeight="1" x14ac:dyDescent="0.2">
      <c r="B4" s="198" t="s">
        <v>310</v>
      </c>
      <c r="C4" s="198"/>
      <c r="D4" s="168"/>
      <c r="E4" s="168"/>
      <c r="F4" s="168"/>
      <c r="G4" s="168"/>
    </row>
    <row r="5" spans="2:7" customFormat="1" ht="21" customHeight="1" x14ac:dyDescent="0.2"/>
    <row r="6" spans="2:7" customFormat="1" ht="21" customHeight="1" x14ac:dyDescent="0.2"/>
    <row r="7" spans="2:7" customFormat="1" ht="21" customHeight="1" x14ac:dyDescent="0.25">
      <c r="B7" s="36" t="s">
        <v>283</v>
      </c>
      <c r="C7" s="36"/>
    </row>
    <row r="8" spans="2:7" customFormat="1" ht="13.5" thickBot="1" x14ac:dyDescent="0.25"/>
    <row r="9" spans="2:7" customFormat="1" ht="17.25" customHeight="1" thickBot="1" x14ac:dyDescent="0.25">
      <c r="B9" s="196" t="s">
        <v>253</v>
      </c>
      <c r="C9" s="196"/>
    </row>
    <row r="10" spans="2:7" customFormat="1" ht="17.25" customHeight="1" thickBot="1" x14ac:dyDescent="0.25">
      <c r="B10" s="183" t="s">
        <v>223</v>
      </c>
      <c r="C10" s="183" t="s">
        <v>254</v>
      </c>
    </row>
    <row r="11" spans="2:7" customFormat="1" ht="17.25" customHeight="1" thickBot="1" x14ac:dyDescent="0.25">
      <c r="B11" s="184" t="s">
        <v>235</v>
      </c>
      <c r="C11" s="184" t="s">
        <v>255</v>
      </c>
    </row>
    <row r="12" spans="2:7" customFormat="1" ht="17.25" customHeight="1" thickBot="1" x14ac:dyDescent="0.25">
      <c r="B12" s="185" t="s">
        <v>224</v>
      </c>
      <c r="C12" s="185" t="s">
        <v>256</v>
      </c>
    </row>
    <row r="13" spans="2:7" customFormat="1" ht="17.25" customHeight="1" thickBot="1" x14ac:dyDescent="0.25">
      <c r="B13" s="184" t="s">
        <v>225</v>
      </c>
      <c r="C13" s="184" t="s">
        <v>257</v>
      </c>
    </row>
    <row r="14" spans="2:7" customFormat="1" ht="17.25" customHeight="1" thickBot="1" x14ac:dyDescent="0.25">
      <c r="B14" s="185" t="s">
        <v>226</v>
      </c>
      <c r="C14" s="185" t="s">
        <v>258</v>
      </c>
    </row>
    <row r="15" spans="2:7" customFormat="1" ht="17.25" customHeight="1" thickBot="1" x14ac:dyDescent="0.25">
      <c r="B15" s="184" t="s">
        <v>227</v>
      </c>
      <c r="C15" s="184" t="s">
        <v>259</v>
      </c>
    </row>
    <row r="16" spans="2:7" customFormat="1" ht="17.25" customHeight="1" thickBot="1" x14ac:dyDescent="0.25">
      <c r="B16" s="185" t="s">
        <v>228</v>
      </c>
      <c r="C16" s="185" t="s">
        <v>260</v>
      </c>
    </row>
    <row r="17" spans="2:3" customFormat="1" ht="17.25" customHeight="1" thickBot="1" x14ac:dyDescent="0.25">
      <c r="B17" s="184" t="s">
        <v>229</v>
      </c>
      <c r="C17" s="184" t="s">
        <v>261</v>
      </c>
    </row>
    <row r="18" spans="2:3" customFormat="1" ht="17.25" customHeight="1" thickBot="1" x14ac:dyDescent="0.25">
      <c r="B18" s="185" t="s">
        <v>230</v>
      </c>
      <c r="C18" s="185" t="s">
        <v>262</v>
      </c>
    </row>
    <row r="19" spans="2:3" customFormat="1" ht="17.25" customHeight="1" thickBot="1" x14ac:dyDescent="0.25">
      <c r="B19" s="184" t="s">
        <v>234</v>
      </c>
      <c r="C19" s="184" t="s">
        <v>263</v>
      </c>
    </row>
    <row r="20" spans="2:3" customFormat="1" ht="17.25" customHeight="1" thickBot="1" x14ac:dyDescent="0.25">
      <c r="B20" s="185" t="s">
        <v>231</v>
      </c>
      <c r="C20" s="185" t="s">
        <v>264</v>
      </c>
    </row>
    <row r="21" spans="2:3" customFormat="1" ht="17.25" customHeight="1" thickBot="1" x14ac:dyDescent="0.25">
      <c r="B21" s="184" t="s">
        <v>238</v>
      </c>
      <c r="C21" s="184" t="s">
        <v>265</v>
      </c>
    </row>
    <row r="22" spans="2:3" customFormat="1" ht="17.25" customHeight="1" thickBot="1" x14ac:dyDescent="0.25">
      <c r="B22" s="185" t="s">
        <v>232</v>
      </c>
      <c r="C22" s="185" t="s">
        <v>266</v>
      </c>
    </row>
    <row r="23" spans="2:3" customFormat="1" ht="17.25" customHeight="1" thickBot="1" x14ac:dyDescent="0.25">
      <c r="B23" s="184" t="s">
        <v>233</v>
      </c>
      <c r="C23" s="184" t="s">
        <v>267</v>
      </c>
    </row>
    <row r="24" spans="2:3" customFormat="1" ht="17.25" customHeight="1" thickBot="1" x14ac:dyDescent="0.25">
      <c r="B24" s="185" t="s">
        <v>29</v>
      </c>
      <c r="C24" s="185" t="s">
        <v>268</v>
      </c>
    </row>
    <row r="25" spans="2:3" customFormat="1" ht="17.25" customHeight="1" thickBot="1" x14ac:dyDescent="0.25">
      <c r="B25" s="196" t="s">
        <v>55</v>
      </c>
      <c r="C25" s="196"/>
    </row>
    <row r="26" spans="2:3" customFormat="1" ht="17.25" customHeight="1" thickBot="1" x14ac:dyDescent="0.25">
      <c r="B26" s="185" t="s">
        <v>245</v>
      </c>
      <c r="C26" s="185" t="s">
        <v>269</v>
      </c>
    </row>
    <row r="27" spans="2:3" customFormat="1" ht="17.25" customHeight="1" thickBot="1" x14ac:dyDescent="0.25">
      <c r="B27" s="184" t="s">
        <v>270</v>
      </c>
      <c r="C27" s="184" t="s">
        <v>271</v>
      </c>
    </row>
    <row r="28" spans="2:3" customFormat="1" ht="17.25" customHeight="1" thickBot="1" x14ac:dyDescent="0.25">
      <c r="B28" s="185" t="s">
        <v>302</v>
      </c>
      <c r="C28" s="185" t="s">
        <v>305</v>
      </c>
    </row>
    <row r="29" spans="2:3" customFormat="1" ht="17.25" customHeight="1" thickBot="1" x14ac:dyDescent="0.25">
      <c r="B29" s="184" t="s">
        <v>303</v>
      </c>
      <c r="C29" s="184" t="s">
        <v>304</v>
      </c>
    </row>
    <row r="30" spans="2:3" customFormat="1" ht="17.25" customHeight="1" thickBot="1" x14ac:dyDescent="0.25">
      <c r="B30" s="185" t="s">
        <v>244</v>
      </c>
      <c r="C30" s="185" t="s">
        <v>272</v>
      </c>
    </row>
    <row r="31" spans="2:3" customFormat="1" ht="17.25" customHeight="1" thickBot="1" x14ac:dyDescent="0.25">
      <c r="B31" s="184" t="s">
        <v>50</v>
      </c>
      <c r="C31" s="184" t="s">
        <v>273</v>
      </c>
    </row>
    <row r="32" spans="2:3" customFormat="1" ht="17.25" customHeight="1" thickBot="1" x14ac:dyDescent="0.25">
      <c r="B32" s="182" t="s">
        <v>274</v>
      </c>
      <c r="C32" s="186"/>
    </row>
    <row r="33" spans="2:3" customFormat="1" ht="17.25" customHeight="1" thickBot="1" x14ac:dyDescent="0.25">
      <c r="B33" s="184" t="s">
        <v>30</v>
      </c>
      <c r="C33" s="184" t="s">
        <v>275</v>
      </c>
    </row>
    <row r="34" spans="2:3" customFormat="1" ht="17.25" customHeight="1" thickBot="1" x14ac:dyDescent="0.25">
      <c r="B34" s="185" t="s">
        <v>31</v>
      </c>
      <c r="C34" s="185" t="s">
        <v>276</v>
      </c>
    </row>
    <row r="35" spans="2:3" customFormat="1" ht="17.25" customHeight="1" thickBot="1" x14ac:dyDescent="0.25">
      <c r="B35" s="184" t="s">
        <v>56</v>
      </c>
      <c r="C35" s="184" t="s">
        <v>277</v>
      </c>
    </row>
    <row r="36" spans="2:3" customFormat="1" ht="17.25" customHeight="1" thickBot="1" x14ac:dyDescent="0.25">
      <c r="B36" s="185" t="s">
        <v>57</v>
      </c>
      <c r="C36" s="185" t="s">
        <v>278</v>
      </c>
    </row>
    <row r="37" spans="2:3" customFormat="1" ht="17.25" customHeight="1" thickBot="1" x14ac:dyDescent="0.25">
      <c r="B37" s="184" t="s">
        <v>279</v>
      </c>
      <c r="C37" s="184" t="s">
        <v>280</v>
      </c>
    </row>
    <row r="38" spans="2:3" customFormat="1" ht="17.25" customHeight="1" thickBot="1" x14ac:dyDescent="0.25">
      <c r="B38" s="185" t="s">
        <v>281</v>
      </c>
      <c r="C38" s="185" t="s">
        <v>282</v>
      </c>
    </row>
    <row r="39" spans="2:3" customFormat="1" ht="87.75" customHeight="1" x14ac:dyDescent="0.2"/>
    <row r="40" spans="2:3" customFormat="1" ht="75.75" customHeight="1" x14ac:dyDescent="0.2"/>
    <row r="41" spans="2:3" customFormat="1" ht="37.5" customHeight="1" x14ac:dyDescent="0.2"/>
    <row r="42" spans="2:3" customFormat="1" ht="12.75" x14ac:dyDescent="0.2"/>
    <row r="43" spans="2:3" customFormat="1" ht="12.75" x14ac:dyDescent="0.2"/>
    <row r="44" spans="2:3" customFormat="1" ht="47.25" customHeight="1" x14ac:dyDescent="0.2"/>
    <row r="45" spans="2:3" customFormat="1" ht="46.5" customHeight="1" x14ac:dyDescent="0.2"/>
    <row r="46" spans="2:3" customFormat="1" ht="93" customHeight="1" x14ac:dyDescent="0.2"/>
    <row r="47" spans="2:3" customFormat="1" ht="53.25" customHeight="1" x14ac:dyDescent="0.2"/>
    <row r="48" spans="2:3" customFormat="1" ht="53.25" customHeight="1" x14ac:dyDescent="0.2"/>
    <row r="49" spans="4:10" customFormat="1" ht="118.5" customHeight="1" x14ac:dyDescent="0.2"/>
    <row r="50" spans="4:10" customFormat="1" ht="69" customHeight="1" x14ac:dyDescent="0.2"/>
    <row r="51" spans="4:10" customFormat="1" ht="39" customHeight="1" x14ac:dyDescent="0.2"/>
    <row r="52" spans="4:10" customFormat="1" ht="16.5" customHeight="1" x14ac:dyDescent="0.2"/>
    <row r="53" spans="4:10" customFormat="1" ht="17.25" customHeight="1" x14ac:dyDescent="0.2"/>
    <row r="54" spans="4:10" customFormat="1" ht="41.1" customHeight="1" x14ac:dyDescent="0.2"/>
    <row r="55" spans="4:10" customFormat="1" ht="111.75" customHeight="1" x14ac:dyDescent="0.2"/>
    <row r="56" spans="4:10" customFormat="1" ht="20.45" customHeight="1" x14ac:dyDescent="0.2"/>
    <row r="57" spans="4:10" customFormat="1" ht="23.25" customHeight="1" x14ac:dyDescent="0.2"/>
    <row r="58" spans="4:10" customFormat="1" ht="71.25" customHeight="1" x14ac:dyDescent="0.2"/>
    <row r="59" spans="4:10" customFormat="1" ht="75" customHeight="1" x14ac:dyDescent="0.2"/>
    <row r="60" spans="4:10" customFormat="1" ht="12.75" x14ac:dyDescent="0.2"/>
    <row r="61" spans="4:10" customFormat="1" ht="37.5" customHeight="1" x14ac:dyDescent="0.2"/>
    <row r="62" spans="4:10" ht="15" customHeight="1" x14ac:dyDescent="0.2">
      <c r="D62" s="72"/>
      <c r="E62" s="72"/>
      <c r="F62" s="72"/>
      <c r="G62" s="72"/>
      <c r="H62" s="72"/>
      <c r="I62" s="72"/>
      <c r="J62" s="72"/>
    </row>
    <row r="63" spans="4:10" x14ac:dyDescent="0.2">
      <c r="D63" s="72"/>
      <c r="E63" s="72"/>
      <c r="F63" s="72"/>
      <c r="G63" s="72"/>
      <c r="H63" s="72"/>
      <c r="I63" s="72"/>
      <c r="J63" s="72"/>
    </row>
    <row r="64" spans="4:10" x14ac:dyDescent="0.2">
      <c r="D64" s="72"/>
      <c r="E64" s="72"/>
      <c r="F64" s="72"/>
      <c r="G64" s="72"/>
      <c r="H64" s="72"/>
      <c r="I64" s="72"/>
      <c r="J64" s="72"/>
    </row>
    <row r="65" spans="2:10" x14ac:dyDescent="0.2">
      <c r="B65" s="73"/>
      <c r="C65" s="72"/>
      <c r="D65" s="72"/>
      <c r="E65" s="72"/>
      <c r="F65" s="72"/>
      <c r="G65" s="72"/>
      <c r="H65" s="72"/>
      <c r="I65" s="72"/>
      <c r="J65" s="72"/>
    </row>
  </sheetData>
  <sheetProtection algorithmName="SHA-512" hashValue="eQKOVaj/oFklNdYaKTChmk0Cqxsh8/PiUpqj6rJiYDKVKhFwMJJuCcEL3ODx/IWQiy6C4shviM3yi0rQ8TuZCw==" saltValue="MKfsPEyTopyf8l4652C/tw==" spinCount="100000" sheet="1"/>
  <mergeCells count="4">
    <mergeCell ref="B9:C9"/>
    <mergeCell ref="B25:C25"/>
    <mergeCell ref="B2:C2"/>
    <mergeCell ref="B4:C4"/>
  </mergeCells>
  <pageMargins left="0.74803149606299213" right="0.74803149606299213" top="0.98425196850393704" bottom="0.98425196850393704" header="0.51181102362204722" footer="0.51181102362204722"/>
  <pageSetup paperSize="9" scale="90" orientation="portrait" r:id="rId1"/>
  <headerFooter alignWithMargins="0">
    <oddFooter>&amp;R&amp;P af &amp;N</oddFooter>
  </headerFooter>
  <rowBreaks count="1" manualBreakCount="1">
    <brk id="25" max="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04DE3-87C2-493E-9BD2-D5B21FD70A32}">
  <sheetPr codeName="Ark8">
    <tabColor theme="9" tint="0.39997558519241921"/>
  </sheetPr>
  <dimension ref="A1:H36"/>
  <sheetViews>
    <sheetView zoomScaleNormal="100" workbookViewId="0">
      <selection activeCell="B1" sqref="B1:H1"/>
    </sheetView>
  </sheetViews>
  <sheetFormatPr defaultColWidth="9" defaultRowHeight="12.75" x14ac:dyDescent="0.2"/>
  <cols>
    <col min="1" max="6" width="12.7109375" style="21" customWidth="1"/>
    <col min="7" max="7" width="17.28515625" style="46" customWidth="1"/>
  </cols>
  <sheetData>
    <row r="1" spans="1:8" ht="30.6" customHeight="1" x14ac:dyDescent="0.2">
      <c r="A1" s="204" t="str">
        <f>"Konto for "&amp;Stamoplysninger!C27</f>
        <v xml:space="preserve">Konto for </v>
      </c>
      <c r="B1" s="204"/>
      <c r="C1" s="204"/>
      <c r="D1" s="204"/>
      <c r="E1" s="204"/>
      <c r="F1" s="204"/>
      <c r="G1" s="204"/>
    </row>
    <row r="2" spans="1:8" ht="18" x14ac:dyDescent="0.2">
      <c r="A2" s="211">
        <f>IF(Stamoplysninger!C7&gt;1,Stamoplysninger!C7,"")</f>
        <v>2026</v>
      </c>
      <c r="B2" s="211"/>
      <c r="C2" s="211"/>
      <c r="D2" s="211"/>
      <c r="E2" s="211"/>
      <c r="F2" s="211"/>
      <c r="G2" s="211"/>
    </row>
    <row r="3" spans="1:8" ht="18" x14ac:dyDescent="0.25">
      <c r="A3" s="212" t="str">
        <f>IF(Stamoplysninger!C6="","",Stamoplysninger!C6)</f>
        <v/>
      </c>
      <c r="B3" s="212"/>
      <c r="C3" s="212"/>
      <c r="D3" s="212"/>
      <c r="E3" s="212"/>
      <c r="F3" s="212"/>
      <c r="G3" s="212"/>
    </row>
    <row r="4" spans="1:8" ht="15" x14ac:dyDescent="0.2">
      <c r="A4" s="213"/>
      <c r="B4" s="213"/>
      <c r="C4" s="213"/>
      <c r="D4" s="213"/>
      <c r="E4" s="213"/>
      <c r="F4" s="213"/>
      <c r="G4" s="213"/>
    </row>
    <row r="5" spans="1:8" ht="15.75" x14ac:dyDescent="0.25">
      <c r="A5" s="36" t="s">
        <v>9</v>
      </c>
      <c r="B5" s="36"/>
      <c r="C5" s="36"/>
      <c r="D5" s="36"/>
      <c r="E5" s="36"/>
      <c r="F5" s="36"/>
      <c r="G5" s="55"/>
    </row>
    <row r="6" spans="1:8" ht="15.75" x14ac:dyDescent="0.25">
      <c r="A6" s="1" t="str">
        <f>+Kontoplan!A5</f>
        <v xml:space="preserve">Øremærkede tilskudsmidler </v>
      </c>
      <c r="B6" s="27"/>
      <c r="C6" s="27"/>
      <c r="D6" s="27"/>
      <c r="E6" s="27"/>
      <c r="F6" s="27"/>
      <c r="G6" s="54">
        <f>SUMIFS('Daglig bogføring'!F$11:F$425,'Daglig bogføring'!E$11:E$425,A6,'Daglig bogføring'!J$11:J$425,Lister!A$48)</f>
        <v>0</v>
      </c>
      <c r="H6" s="32"/>
    </row>
    <row r="7" spans="1:8" ht="15.75" x14ac:dyDescent="0.25">
      <c r="A7" s="1" t="str">
        <f>+Kontoplan!A6</f>
        <v>Andre puljemidler og donationer</v>
      </c>
      <c r="B7" s="27"/>
      <c r="C7" s="27"/>
      <c r="D7" s="27"/>
      <c r="E7" s="27"/>
      <c r="F7" s="27"/>
      <c r="G7" s="54">
        <f>SUMIFS('Daglig bogføring'!F$11:F$425,'Daglig bogføring'!E$11:E$425,A7,'Daglig bogføring'!J$11:J$425,Lister!A$48)</f>
        <v>0</v>
      </c>
    </row>
    <row r="8" spans="1:8" ht="15" x14ac:dyDescent="0.2">
      <c r="A8" s="1" t="str">
        <f>+Kontoplan!A7</f>
        <v>Indtægter fra Stafet for Livet</v>
      </c>
      <c r="B8" s="38"/>
      <c r="C8" s="38"/>
      <c r="D8" s="38"/>
      <c r="E8" s="38"/>
      <c r="F8" s="38"/>
      <c r="G8" s="54">
        <f>SUMIFS('Daglig bogføring'!F$11:F$425,'Daglig bogføring'!E$11:E$425,A8,'Daglig bogføring'!J$11:J$425,Lister!A$48)</f>
        <v>0</v>
      </c>
    </row>
    <row r="9" spans="1:8" ht="15" x14ac:dyDescent="0.2">
      <c r="A9" s="1" t="str">
        <f>+Kontoplan!A8</f>
        <v>Indtægter fra aktiviteter</v>
      </c>
      <c r="B9" s="38"/>
      <c r="C9" s="38"/>
      <c r="D9" s="38"/>
      <c r="E9" s="38"/>
      <c r="F9" s="38"/>
      <c r="G9" s="54">
        <f>SUMIFS('Daglig bogføring'!F$11:F$425,'Daglig bogføring'!E$11:E$425,A9,'Daglig bogføring'!J$11:J$425,Lister!A$48)</f>
        <v>0</v>
      </c>
    </row>
    <row r="10" spans="1:8" ht="15" x14ac:dyDescent="0.2">
      <c r="A10" s="1" t="str">
        <f>+Kontoplan!A9</f>
        <v>Øvrige indtægter</v>
      </c>
      <c r="B10" s="38"/>
      <c r="C10" s="38"/>
      <c r="D10" s="38"/>
      <c r="E10" s="38"/>
      <c r="F10" s="38"/>
      <c r="G10" s="54">
        <f>SUMIFS('Daglig bogføring'!F$11:F$425,'Daglig bogføring'!E$11:E$425,A10,'Daglig bogføring'!J$11:J$425,Lister!A$48)</f>
        <v>0</v>
      </c>
    </row>
    <row r="11" spans="1:8" ht="16.5" thickBot="1" x14ac:dyDescent="0.3">
      <c r="A11" s="39" t="s">
        <v>10</v>
      </c>
      <c r="B11" s="39"/>
      <c r="C11" s="39"/>
      <c r="D11" s="39"/>
      <c r="E11" s="39"/>
      <c r="F11" s="39"/>
      <c r="G11" s="56">
        <f>SUM(G6:G10)</f>
        <v>0</v>
      </c>
    </row>
    <row r="12" spans="1:8" ht="15.75" thickTop="1" x14ac:dyDescent="0.2">
      <c r="A12" s="40"/>
      <c r="B12" s="40"/>
      <c r="C12" s="40"/>
      <c r="D12" s="40"/>
      <c r="E12" s="40"/>
      <c r="F12" s="40"/>
      <c r="G12" s="54"/>
    </row>
    <row r="13" spans="1:8" ht="15.75" x14ac:dyDescent="0.25">
      <c r="A13" s="36" t="s">
        <v>11</v>
      </c>
      <c r="B13" s="36"/>
      <c r="C13" s="36"/>
      <c r="D13" s="36"/>
      <c r="E13" s="36"/>
      <c r="F13" s="36"/>
      <c r="G13" s="55"/>
    </row>
    <row r="14" spans="1:8" ht="15" x14ac:dyDescent="0.2">
      <c r="A14" s="38" t="str">
        <f>+Kontoplan!A11</f>
        <v>Forplejning</v>
      </c>
      <c r="B14" s="38"/>
      <c r="C14" s="38"/>
      <c r="D14" s="38"/>
      <c r="E14" s="38"/>
      <c r="F14" s="38"/>
      <c r="G14" s="54">
        <f>-SUMIFS('Daglig bogføring'!H$11:H$425,'Daglig bogføring'!G$11:G$425,A14,'Daglig bogføring'!J$11:J$425,Lister!$A$48)</f>
        <v>0</v>
      </c>
    </row>
    <row r="15" spans="1:8" ht="15" x14ac:dyDescent="0.2">
      <c r="A15" s="38" t="str">
        <f>+Kontoplan!A12</f>
        <v>Opholdsudgifter</v>
      </c>
      <c r="B15" s="38"/>
      <c r="C15" s="38"/>
      <c r="D15" s="38"/>
      <c r="E15" s="38"/>
      <c r="F15" s="38"/>
      <c r="G15" s="54">
        <f>-SUMIFS('Daglig bogføring'!H$11:H$425,'Daglig bogføring'!G$11:G$425,A15,'Daglig bogføring'!J$11:J$425,Lister!$A$48)</f>
        <v>0</v>
      </c>
    </row>
    <row r="16" spans="1:8" ht="15" x14ac:dyDescent="0.2">
      <c r="A16" s="38" t="str">
        <f>+Kontoplan!A13</f>
        <v>Kørselsgodtgørelse</v>
      </c>
      <c r="B16" s="38"/>
      <c r="C16" s="38"/>
      <c r="D16" s="38"/>
      <c r="E16" s="38"/>
      <c r="F16" s="38"/>
      <c r="G16" s="54">
        <f>-SUMIFS('Daglig bogføring'!H$11:H$425,'Daglig bogføring'!G$11:G$425,A16,'Daglig bogføring'!J$11:J$425,Lister!$A$48)</f>
        <v>0</v>
      </c>
    </row>
    <row r="17" spans="1:7" ht="15" x14ac:dyDescent="0.2">
      <c r="A17" s="38" t="str">
        <f>+Kontoplan!A14</f>
        <v>Anden transport</v>
      </c>
      <c r="B17" s="38"/>
      <c r="C17" s="38"/>
      <c r="D17" s="38"/>
      <c r="E17" s="38"/>
      <c r="F17" s="38"/>
      <c r="G17" s="54">
        <f>-SUMIFS('Daglig bogføring'!H$11:H$425,'Daglig bogføring'!G$11:G$425,A17,'Daglig bogføring'!J$11:J$425,Lister!$A$48)</f>
        <v>0</v>
      </c>
    </row>
    <row r="18" spans="1:7" ht="15" x14ac:dyDescent="0.2">
      <c r="A18" s="38" t="str">
        <f>+Kontoplan!A15</f>
        <v>Gaver</v>
      </c>
      <c r="B18" s="38"/>
      <c r="C18" s="38"/>
      <c r="D18" s="38"/>
      <c r="E18" s="38"/>
      <c r="F18" s="38"/>
      <c r="G18" s="54">
        <f>-SUMIFS('Daglig bogføring'!H$11:H$425,'Daglig bogføring'!G$11:G$425,A18,'Daglig bogføring'!J$11:J$425,Lister!$A$48)</f>
        <v>0</v>
      </c>
    </row>
    <row r="19" spans="1:7" ht="15" x14ac:dyDescent="0.2">
      <c r="A19" s="38" t="str">
        <f>+Kontoplan!A16</f>
        <v>Annoncering</v>
      </c>
      <c r="B19" s="38"/>
      <c r="C19" s="38"/>
      <c r="D19" s="38"/>
      <c r="E19" s="38"/>
      <c r="F19" s="38"/>
      <c r="G19" s="54">
        <f>-SUMIFS('Daglig bogføring'!H$11:H$425,'Daglig bogføring'!G$11:G$425,A19,'Daglig bogføring'!J$11:J$425,Lister!$A$48)</f>
        <v>0</v>
      </c>
    </row>
    <row r="20" spans="1:7" ht="15" x14ac:dyDescent="0.2">
      <c r="A20" s="38" t="str">
        <f>+Kontoplan!A17</f>
        <v>Materialer til aktiviteter</v>
      </c>
      <c r="B20" s="38"/>
      <c r="C20" s="38"/>
      <c r="D20" s="38"/>
      <c r="E20" s="38"/>
      <c r="F20" s="38"/>
      <c r="G20" s="54">
        <f>-SUMIFS('Daglig bogføring'!H$11:H$425,'Daglig bogføring'!G$11:G$425,A20,'Daglig bogføring'!J$11:J$425,Lister!$A$48)</f>
        <v>0</v>
      </c>
    </row>
    <row r="21" spans="1:7" ht="15" x14ac:dyDescent="0.2">
      <c r="A21" s="38" t="str">
        <f>+Kontoplan!A18</f>
        <v>Honorering</v>
      </c>
      <c r="B21" s="38"/>
      <c r="C21" s="38"/>
      <c r="D21" s="38"/>
      <c r="E21" s="38"/>
      <c r="F21" s="38"/>
      <c r="G21" s="54">
        <f>-SUMIFS('Daglig bogføring'!H$11:H$425,'Daglig bogføring'!G$11:G$425,A21,'Daglig bogføring'!J$11:J$425,Lister!$A$48)</f>
        <v>0</v>
      </c>
    </row>
    <row r="22" spans="1:7" ht="15" x14ac:dyDescent="0.2">
      <c r="A22" s="38" t="str">
        <f>+Kontoplan!A19</f>
        <v>Lokaleleje</v>
      </c>
      <c r="B22" s="38"/>
      <c r="C22" s="38"/>
      <c r="D22" s="38"/>
      <c r="E22" s="38"/>
      <c r="F22" s="38"/>
      <c r="G22" s="54">
        <f>-SUMIFS('Daglig bogføring'!H$11:H$425,'Daglig bogføring'!G$11:G$425,A22,'Daglig bogføring'!J$11:J$425,Lister!$A$48)</f>
        <v>0</v>
      </c>
    </row>
    <row r="23" spans="1:7" ht="15" x14ac:dyDescent="0.2">
      <c r="A23" s="38" t="str">
        <f>+Kontoplan!A20</f>
        <v>Kontorartikler &amp; IT</v>
      </c>
      <c r="B23" s="38"/>
      <c r="C23" s="38"/>
      <c r="D23" s="38"/>
      <c r="E23" s="38"/>
      <c r="F23" s="38"/>
      <c r="G23" s="54">
        <f>-SUMIFS('Daglig bogføring'!H$11:H$425,'Daglig bogføring'!G$11:G$425,A23,'Daglig bogføring'!J$11:J$425,Lister!$A$48)</f>
        <v>0</v>
      </c>
    </row>
    <row r="24" spans="1:7" ht="15" x14ac:dyDescent="0.2">
      <c r="A24" s="38" t="str">
        <f>+Kontoplan!A21</f>
        <v>Renter og gebyrer</v>
      </c>
      <c r="B24" s="38"/>
      <c r="C24" s="38"/>
      <c r="D24" s="38"/>
      <c r="E24" s="38"/>
      <c r="F24" s="38"/>
      <c r="G24" s="54">
        <f>-SUMIFS('Daglig bogføring'!H$11:H$425,'Daglig bogføring'!G$11:G$425,A24,'Daglig bogføring'!J$11:J$425,Lister!$A$48)</f>
        <v>0</v>
      </c>
    </row>
    <row r="25" spans="1:7" ht="15" x14ac:dyDescent="0.2">
      <c r="A25" s="38" t="str">
        <f>+Kontoplan!A22</f>
        <v>Reklameartikler</v>
      </c>
      <c r="B25" s="38"/>
      <c r="C25" s="38"/>
      <c r="D25" s="38"/>
      <c r="E25" s="38"/>
      <c r="F25" s="38"/>
      <c r="G25" s="54">
        <f>-SUMIFS('Daglig bogføring'!H$11:H$425,'Daglig bogføring'!G$11:G$425,A25,'Daglig bogføring'!J$11:J$425,Lister!$A$48)</f>
        <v>0</v>
      </c>
    </row>
    <row r="26" spans="1:7" ht="15" x14ac:dyDescent="0.2">
      <c r="A26" s="38" t="str">
        <f>+Kontoplan!A23</f>
        <v>Kontingenter</v>
      </c>
      <c r="B26" s="38"/>
      <c r="C26" s="38"/>
      <c r="D26" s="38"/>
      <c r="E26" s="38"/>
      <c r="F26" s="38"/>
      <c r="G26" s="54">
        <f>-SUMIFS('Daglig bogføring'!H$11:H$425,'Daglig bogføring'!G$11:G$425,A26,'Daglig bogføring'!J$11:J$425,Lister!$A$48)</f>
        <v>0</v>
      </c>
    </row>
    <row r="27" spans="1:7" ht="15" x14ac:dyDescent="0.2">
      <c r="A27" s="38" t="str">
        <f>+Kontoplan!A24</f>
        <v>Udlæg</v>
      </c>
      <c r="B27" s="38"/>
      <c r="C27" s="38"/>
      <c r="D27" s="38"/>
      <c r="E27" s="38"/>
      <c r="F27" s="38"/>
      <c r="G27" s="54">
        <f>-SUMIFS('Daglig bogføring'!H$11:H$425,'Daglig bogføring'!G$11:G$425,A27,'Daglig bogføring'!J$11:J$425,Lister!$A$48)</f>
        <v>0</v>
      </c>
    </row>
    <row r="28" spans="1:7" ht="15" x14ac:dyDescent="0.2">
      <c r="A28" s="38" t="str">
        <f>+Kontoplan!A25</f>
        <v>Øvrige udgifter</v>
      </c>
      <c r="B28" s="38"/>
      <c r="C28" s="38"/>
      <c r="D28" s="38"/>
      <c r="E28" s="38"/>
      <c r="F28" s="38"/>
      <c r="G28" s="54">
        <f>-SUMIFS('Daglig bogføring'!H$11:H$425,'Daglig bogføring'!G$11:G$425,A28,'Daglig bogføring'!J$11:J$425,Lister!$A$48)</f>
        <v>0</v>
      </c>
    </row>
    <row r="29" spans="1:7" ht="16.5" thickBot="1" x14ac:dyDescent="0.3">
      <c r="A29" s="39" t="s">
        <v>12</v>
      </c>
      <c r="B29" s="39"/>
      <c r="C29" s="39"/>
      <c r="D29" s="39"/>
      <c r="E29" s="39"/>
      <c r="F29" s="39"/>
      <c r="G29" s="56">
        <f>SUM(G14:G28)</f>
        <v>0</v>
      </c>
    </row>
    <row r="30" spans="1:7" ht="15.75" thickTop="1" x14ac:dyDescent="0.2">
      <c r="A30" s="1"/>
      <c r="B30" s="1"/>
      <c r="C30" s="1"/>
      <c r="D30" s="1"/>
      <c r="E30" s="1"/>
      <c r="F30" s="1"/>
      <c r="G30" s="54"/>
    </row>
    <row r="31" spans="1:7" ht="16.5" thickBot="1" x14ac:dyDescent="0.3">
      <c r="A31" s="39" t="s">
        <v>13</v>
      </c>
      <c r="B31" s="39"/>
      <c r="C31" s="39"/>
      <c r="D31" s="39"/>
      <c r="E31" s="39"/>
      <c r="F31" s="39"/>
      <c r="G31" s="56">
        <f>G11+G29</f>
        <v>0</v>
      </c>
    </row>
    <row r="32" spans="1:7" ht="13.5" thickTop="1" x14ac:dyDescent="0.2"/>
    <row r="33" spans="1:7" ht="15.75" x14ac:dyDescent="0.25">
      <c r="A33" s="27" t="str">
        <f>"Overført fra "&amp;Stamoplysninger!$C$7-1</f>
        <v>Overført fra 2025</v>
      </c>
      <c r="B33" s="27"/>
      <c r="C33" s="27"/>
      <c r="D33" s="27"/>
      <c r="E33" s="27"/>
      <c r="F33" s="27"/>
      <c r="G33" s="60">
        <f>Stamoplysninger!D27</f>
        <v>0</v>
      </c>
    </row>
    <row r="34" spans="1:7" ht="15.75" x14ac:dyDescent="0.25">
      <c r="A34" s="27" t="s">
        <v>294</v>
      </c>
      <c r="G34" s="60">
        <f>IF(G31+G33&gt;0,G31+G33,0)</f>
        <v>0</v>
      </c>
    </row>
    <row r="35" spans="1:7" ht="15.75" x14ac:dyDescent="0.25">
      <c r="A35" s="27"/>
      <c r="G35" s="60"/>
    </row>
    <row r="36" spans="1:7" ht="15.75" x14ac:dyDescent="0.25">
      <c r="A36" s="27" t="s">
        <v>23</v>
      </c>
      <c r="G36" s="60">
        <f>IF(G31+G33&lt;0,-G31-G33,0)</f>
        <v>0</v>
      </c>
    </row>
  </sheetData>
  <sheetProtection algorithmName="SHA-512" hashValue="BaM/jqYX/dDPPZ977p12mP5niiBj6qmHf1NwX8OOhL1LRZn5zMmXS5BiM8pZhgQvmGDwlBvBCP4F5wxpKCCheg==" saltValue="1jhJljqus5hQQQ8nLtFueQ==" spinCount="100000" sheet="1" objects="1" scenarios="1"/>
  <mergeCells count="4">
    <mergeCell ref="A1:G1"/>
    <mergeCell ref="A2:G2"/>
    <mergeCell ref="A3:G3"/>
    <mergeCell ref="A4:G4"/>
  </mergeCells>
  <pageMargins left="0.7" right="0.7" top="0.75" bottom="0.75" header="0.3" footer="0.3"/>
  <pageSetup paperSize="9" scale="95"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CBC37-2118-44C5-88F6-0E53C67A76A8}">
  <sheetPr codeName="Ark9">
    <tabColor theme="9" tint="0.39997558519241921"/>
  </sheetPr>
  <dimension ref="A1:H36"/>
  <sheetViews>
    <sheetView zoomScaleNormal="100" workbookViewId="0">
      <selection activeCell="B1" sqref="B1:H1"/>
    </sheetView>
  </sheetViews>
  <sheetFormatPr defaultColWidth="9" defaultRowHeight="12.75" x14ac:dyDescent="0.2"/>
  <cols>
    <col min="1" max="6" width="12.7109375" style="21" customWidth="1"/>
    <col min="7" max="7" width="12.7109375" style="46" customWidth="1"/>
  </cols>
  <sheetData>
    <row r="1" spans="1:8" ht="30.6" customHeight="1" x14ac:dyDescent="0.2">
      <c r="A1" s="204" t="str">
        <f>"Konto for "&amp;Stamoplysninger!C28</f>
        <v xml:space="preserve">Konto for </v>
      </c>
      <c r="B1" s="204"/>
      <c r="C1" s="204"/>
      <c r="D1" s="204"/>
      <c r="E1" s="204"/>
      <c r="F1" s="204"/>
      <c r="G1" s="204"/>
    </row>
    <row r="2" spans="1:8" ht="18" x14ac:dyDescent="0.2">
      <c r="A2" s="211">
        <f>IF(Stamoplysninger!C7&gt;1,Stamoplysninger!C7,"")</f>
        <v>2026</v>
      </c>
      <c r="B2" s="211"/>
      <c r="C2" s="211"/>
      <c r="D2" s="211"/>
      <c r="E2" s="211"/>
      <c r="F2" s="211"/>
      <c r="G2" s="211"/>
    </row>
    <row r="3" spans="1:8" ht="18" x14ac:dyDescent="0.25">
      <c r="A3" s="212" t="str">
        <f>IF(Stamoplysninger!C6="","",Stamoplysninger!C6)</f>
        <v/>
      </c>
      <c r="B3" s="212"/>
      <c r="C3" s="212"/>
      <c r="D3" s="212"/>
      <c r="E3" s="212"/>
      <c r="F3" s="212"/>
      <c r="G3" s="212"/>
    </row>
    <row r="4" spans="1:8" ht="15" x14ac:dyDescent="0.2">
      <c r="A4" s="213"/>
      <c r="B4" s="213"/>
      <c r="C4" s="213"/>
      <c r="D4" s="213"/>
      <c r="E4" s="213"/>
      <c r="F4" s="213"/>
      <c r="G4" s="213"/>
    </row>
    <row r="5" spans="1:8" ht="15.75" x14ac:dyDescent="0.25">
      <c r="A5" s="36" t="s">
        <v>9</v>
      </c>
      <c r="B5" s="36"/>
      <c r="C5" s="36"/>
      <c r="D5" s="36"/>
      <c r="E5" s="36"/>
      <c r="F5" s="36"/>
      <c r="G5" s="55"/>
    </row>
    <row r="6" spans="1:8" ht="15.75" x14ac:dyDescent="0.25">
      <c r="A6" s="1" t="str">
        <f>+Kontoplan!A5</f>
        <v xml:space="preserve">Øremærkede tilskudsmidler </v>
      </c>
      <c r="B6" s="27"/>
      <c r="C6" s="27"/>
      <c r="D6" s="27"/>
      <c r="E6" s="27"/>
      <c r="F6" s="27"/>
      <c r="G6" s="54">
        <f>SUMIFS('Daglig bogføring'!F$11:F$425,'Daglig bogføring'!E$11:E$425,A6,'Daglig bogføring'!J$11:J$425,Lister!A$49)</f>
        <v>0</v>
      </c>
      <c r="H6" s="32"/>
    </row>
    <row r="7" spans="1:8" ht="15.75" x14ac:dyDescent="0.25">
      <c r="A7" s="1" t="str">
        <f>+Kontoplan!A6</f>
        <v>Andre puljemidler og donationer</v>
      </c>
      <c r="B7" s="27"/>
      <c r="C7" s="27"/>
      <c r="D7" s="27"/>
      <c r="E7" s="27"/>
      <c r="F7" s="27"/>
      <c r="G7" s="54">
        <f>SUMIFS('Daglig bogføring'!F$11:F$425,'Daglig bogføring'!E$11:E$425,A7,'Daglig bogføring'!J$11:J$425,Lister!A$49)</f>
        <v>0</v>
      </c>
    </row>
    <row r="8" spans="1:8" ht="15" x14ac:dyDescent="0.2">
      <c r="A8" s="1" t="str">
        <f>+Kontoplan!A7</f>
        <v>Indtægter fra Stafet for Livet</v>
      </c>
      <c r="B8" s="38"/>
      <c r="C8" s="38"/>
      <c r="D8" s="38"/>
      <c r="E8" s="38"/>
      <c r="F8" s="38"/>
      <c r="G8" s="54">
        <f>SUMIFS('Daglig bogføring'!F$11:F$425,'Daglig bogføring'!E$11:E$425,A8,'Daglig bogføring'!J$11:J$425,Lister!A$49)</f>
        <v>0</v>
      </c>
    </row>
    <row r="9" spans="1:8" ht="15" x14ac:dyDescent="0.2">
      <c r="A9" s="1" t="str">
        <f>+Kontoplan!A8</f>
        <v>Indtægter fra aktiviteter</v>
      </c>
      <c r="B9" s="38"/>
      <c r="C9" s="38"/>
      <c r="D9" s="38"/>
      <c r="E9" s="38"/>
      <c r="F9" s="38"/>
      <c r="G9" s="54">
        <f>SUMIFS('Daglig bogføring'!F$11:F$425,'Daglig bogføring'!E$11:E$425,A9,'Daglig bogføring'!J$11:J$425,Lister!A$49)</f>
        <v>0</v>
      </c>
    </row>
    <row r="10" spans="1:8" ht="15" x14ac:dyDescent="0.2">
      <c r="A10" s="1" t="str">
        <f>+Kontoplan!A9</f>
        <v>Øvrige indtægter</v>
      </c>
      <c r="B10" s="38"/>
      <c r="C10" s="38"/>
      <c r="D10" s="38"/>
      <c r="E10" s="38"/>
      <c r="F10" s="38"/>
      <c r="G10" s="54">
        <f>SUMIFS('Daglig bogføring'!F$11:F$425,'Daglig bogføring'!E$11:E$425,A10,'Daglig bogføring'!J$11:J$425,Lister!A$49)</f>
        <v>0</v>
      </c>
    </row>
    <row r="11" spans="1:8" ht="16.5" thickBot="1" x14ac:dyDescent="0.3">
      <c r="A11" s="39" t="s">
        <v>10</v>
      </c>
      <c r="B11" s="39"/>
      <c r="C11" s="39"/>
      <c r="D11" s="39"/>
      <c r="E11" s="39"/>
      <c r="F11" s="39"/>
      <c r="G11" s="56">
        <f>SUM(G6:G10)</f>
        <v>0</v>
      </c>
    </row>
    <row r="12" spans="1:8" ht="15.75" thickTop="1" x14ac:dyDescent="0.2">
      <c r="A12" s="40"/>
      <c r="B12" s="40"/>
      <c r="C12" s="40"/>
      <c r="D12" s="40"/>
      <c r="E12" s="40"/>
      <c r="F12" s="40"/>
      <c r="G12" s="54"/>
    </row>
    <row r="13" spans="1:8" ht="15.75" x14ac:dyDescent="0.25">
      <c r="A13" s="36" t="s">
        <v>11</v>
      </c>
      <c r="B13" s="36"/>
      <c r="C13" s="36"/>
      <c r="D13" s="36"/>
      <c r="E13" s="36"/>
      <c r="F13" s="36"/>
      <c r="G13" s="55"/>
    </row>
    <row r="14" spans="1:8" ht="15" x14ac:dyDescent="0.2">
      <c r="A14" s="38" t="str">
        <f>+Kontoplan!A11</f>
        <v>Forplejning</v>
      </c>
      <c r="B14" s="38"/>
      <c r="C14" s="38"/>
      <c r="D14" s="38"/>
      <c r="E14" s="38"/>
      <c r="F14" s="38"/>
      <c r="G14" s="54">
        <f>-SUMIFS('Daglig bogføring'!H$11:H$425,'Daglig bogføring'!G$11:G$425,A14,'Daglig bogføring'!J$11:J$425,Lister!$A$49)</f>
        <v>0</v>
      </c>
    </row>
    <row r="15" spans="1:8" ht="15" x14ac:dyDescent="0.2">
      <c r="A15" s="38" t="str">
        <f>+Kontoplan!A12</f>
        <v>Opholdsudgifter</v>
      </c>
      <c r="B15" s="38"/>
      <c r="C15" s="38"/>
      <c r="D15" s="38"/>
      <c r="E15" s="38"/>
      <c r="F15" s="38"/>
      <c r="G15" s="54">
        <f>-SUMIFS('Daglig bogføring'!H$11:H$425,'Daglig bogføring'!G$11:G$425,A15,'Daglig bogføring'!J$11:J$425,Lister!$A$49)</f>
        <v>0</v>
      </c>
    </row>
    <row r="16" spans="1:8" ht="15" x14ac:dyDescent="0.2">
      <c r="A16" s="38" t="str">
        <f>+Kontoplan!A13</f>
        <v>Kørselsgodtgørelse</v>
      </c>
      <c r="B16" s="38"/>
      <c r="C16" s="38"/>
      <c r="D16" s="38"/>
      <c r="E16" s="38"/>
      <c r="F16" s="38"/>
      <c r="G16" s="54">
        <f>-SUMIFS('Daglig bogføring'!H$11:H$425,'Daglig bogføring'!G$11:G$425,A16,'Daglig bogføring'!J$11:J$425,Lister!$A$49)</f>
        <v>0</v>
      </c>
    </row>
    <row r="17" spans="1:7" ht="15" x14ac:dyDescent="0.2">
      <c r="A17" s="38" t="str">
        <f>+Kontoplan!A14</f>
        <v>Anden transport</v>
      </c>
      <c r="B17" s="38"/>
      <c r="C17" s="38"/>
      <c r="D17" s="38"/>
      <c r="E17" s="38"/>
      <c r="F17" s="38"/>
      <c r="G17" s="54">
        <f>-SUMIFS('Daglig bogføring'!H$11:H$425,'Daglig bogføring'!G$11:G$425,A17,'Daglig bogføring'!J$11:J$425,Lister!$A$49)</f>
        <v>0</v>
      </c>
    </row>
    <row r="18" spans="1:7" ht="15" x14ac:dyDescent="0.2">
      <c r="A18" s="38" t="str">
        <f>+Kontoplan!A15</f>
        <v>Gaver</v>
      </c>
      <c r="B18" s="38"/>
      <c r="C18" s="38"/>
      <c r="D18" s="38"/>
      <c r="E18" s="38"/>
      <c r="F18" s="38"/>
      <c r="G18" s="54">
        <f>-SUMIFS('Daglig bogføring'!H$11:H$425,'Daglig bogføring'!G$11:G$425,A18,'Daglig bogføring'!J$11:J$425,Lister!$A$49)</f>
        <v>0</v>
      </c>
    </row>
    <row r="19" spans="1:7" ht="15" x14ac:dyDescent="0.2">
      <c r="A19" s="38" t="str">
        <f>+Kontoplan!A16</f>
        <v>Annoncering</v>
      </c>
      <c r="B19" s="38"/>
      <c r="C19" s="38"/>
      <c r="D19" s="38"/>
      <c r="E19" s="38"/>
      <c r="F19" s="38"/>
      <c r="G19" s="54">
        <f>-SUMIFS('Daglig bogføring'!H$11:H$425,'Daglig bogføring'!G$11:G$425,A19,'Daglig bogføring'!J$11:J$425,Lister!$A$49)</f>
        <v>0</v>
      </c>
    </row>
    <row r="20" spans="1:7" ht="15" x14ac:dyDescent="0.2">
      <c r="A20" s="38" t="str">
        <f>+Kontoplan!A17</f>
        <v>Materialer til aktiviteter</v>
      </c>
      <c r="B20" s="38"/>
      <c r="C20" s="38"/>
      <c r="D20" s="38"/>
      <c r="E20" s="38"/>
      <c r="F20" s="38"/>
      <c r="G20" s="54">
        <f>-SUMIFS('Daglig bogføring'!H$11:H$425,'Daglig bogføring'!G$11:G$425,A20,'Daglig bogføring'!J$11:J$425,Lister!$A$49)</f>
        <v>0</v>
      </c>
    </row>
    <row r="21" spans="1:7" ht="15" x14ac:dyDescent="0.2">
      <c r="A21" s="38" t="str">
        <f>+Kontoplan!A18</f>
        <v>Honorering</v>
      </c>
      <c r="B21" s="38"/>
      <c r="C21" s="38"/>
      <c r="D21" s="38"/>
      <c r="E21" s="38"/>
      <c r="F21" s="38"/>
      <c r="G21" s="54">
        <f>-SUMIFS('Daglig bogføring'!H$11:H$425,'Daglig bogføring'!G$11:G$425,A21,'Daglig bogføring'!J$11:J$425,Lister!$A$49)</f>
        <v>0</v>
      </c>
    </row>
    <row r="22" spans="1:7" ht="15" x14ac:dyDescent="0.2">
      <c r="A22" s="38" t="str">
        <f>+Kontoplan!A19</f>
        <v>Lokaleleje</v>
      </c>
      <c r="B22" s="38"/>
      <c r="C22" s="38"/>
      <c r="D22" s="38"/>
      <c r="E22" s="38"/>
      <c r="F22" s="38"/>
      <c r="G22" s="54">
        <f>-SUMIFS('Daglig bogføring'!H$11:H$425,'Daglig bogføring'!G$11:G$425,A22,'Daglig bogføring'!J$11:J$425,Lister!$A$49)</f>
        <v>0</v>
      </c>
    </row>
    <row r="23" spans="1:7" ht="15" x14ac:dyDescent="0.2">
      <c r="A23" s="38" t="str">
        <f>+Kontoplan!A20</f>
        <v>Kontorartikler &amp; IT</v>
      </c>
      <c r="B23" s="38"/>
      <c r="C23" s="38"/>
      <c r="D23" s="38"/>
      <c r="E23" s="38"/>
      <c r="F23" s="38"/>
      <c r="G23" s="54">
        <f>-SUMIFS('Daglig bogføring'!H$11:H$425,'Daglig bogføring'!G$11:G$425,A23,'Daglig bogføring'!J$11:J$425,Lister!$A$49)</f>
        <v>0</v>
      </c>
    </row>
    <row r="24" spans="1:7" ht="15" x14ac:dyDescent="0.2">
      <c r="A24" s="38" t="str">
        <f>+Kontoplan!A21</f>
        <v>Renter og gebyrer</v>
      </c>
      <c r="B24" s="38"/>
      <c r="C24" s="38"/>
      <c r="D24" s="38"/>
      <c r="E24" s="38"/>
      <c r="F24" s="38"/>
      <c r="G24" s="54">
        <f>-SUMIFS('Daglig bogføring'!H$11:H$425,'Daglig bogføring'!G$11:G$425,A24,'Daglig bogføring'!J$11:J$425,Lister!$A$49)</f>
        <v>0</v>
      </c>
    </row>
    <row r="25" spans="1:7" ht="15" x14ac:dyDescent="0.2">
      <c r="A25" s="38" t="str">
        <f>+Kontoplan!A22</f>
        <v>Reklameartikler</v>
      </c>
      <c r="B25" s="38"/>
      <c r="C25" s="38"/>
      <c r="D25" s="38"/>
      <c r="E25" s="38"/>
      <c r="F25" s="38"/>
      <c r="G25" s="54">
        <f>-SUMIFS('Daglig bogføring'!H$11:H$425,'Daglig bogføring'!G$11:G$425,A25,'Daglig bogføring'!J$11:J$425,Lister!$A$49)</f>
        <v>0</v>
      </c>
    </row>
    <row r="26" spans="1:7" ht="15" x14ac:dyDescent="0.2">
      <c r="A26" s="38" t="str">
        <f>+Kontoplan!A23</f>
        <v>Kontingenter</v>
      </c>
      <c r="B26" s="38"/>
      <c r="C26" s="38"/>
      <c r="D26" s="38"/>
      <c r="E26" s="38"/>
      <c r="F26" s="38"/>
      <c r="G26" s="54">
        <f>-SUMIFS('Daglig bogføring'!H$11:H$425,'Daglig bogføring'!G$11:G$425,A26,'Daglig bogføring'!J$11:J$425,Lister!$A$49)</f>
        <v>0</v>
      </c>
    </row>
    <row r="27" spans="1:7" ht="15" x14ac:dyDescent="0.2">
      <c r="A27" s="38" t="str">
        <f>+Kontoplan!A24</f>
        <v>Udlæg</v>
      </c>
      <c r="B27" s="38"/>
      <c r="C27" s="38"/>
      <c r="D27" s="38"/>
      <c r="E27" s="38"/>
      <c r="F27" s="38"/>
      <c r="G27" s="54">
        <f>-SUMIFS('Daglig bogføring'!H$11:H$425,'Daglig bogføring'!G$11:G$425,A27,'Daglig bogføring'!J$11:J$425,Lister!$A$49)</f>
        <v>0</v>
      </c>
    </row>
    <row r="28" spans="1:7" ht="15" x14ac:dyDescent="0.2">
      <c r="A28" s="38" t="str">
        <f>+Kontoplan!A25</f>
        <v>Øvrige udgifter</v>
      </c>
      <c r="B28" s="38"/>
      <c r="C28" s="38"/>
      <c r="D28" s="38"/>
      <c r="E28" s="38"/>
      <c r="F28" s="38"/>
      <c r="G28" s="54">
        <f>-SUMIFS('Daglig bogføring'!H$11:H$425,'Daglig bogføring'!G$11:G$425,A28,'Daglig bogføring'!J$11:J$425,Lister!$A$49)</f>
        <v>0</v>
      </c>
    </row>
    <row r="29" spans="1:7" ht="16.5" thickBot="1" x14ac:dyDescent="0.3">
      <c r="A29" s="39" t="s">
        <v>12</v>
      </c>
      <c r="B29" s="39"/>
      <c r="C29" s="39"/>
      <c r="D29" s="39"/>
      <c r="E29" s="39"/>
      <c r="F29" s="39"/>
      <c r="G29" s="56">
        <f>SUM(G14:G28)</f>
        <v>0</v>
      </c>
    </row>
    <row r="30" spans="1:7" ht="15.75" thickTop="1" x14ac:dyDescent="0.2">
      <c r="A30" s="1"/>
      <c r="B30" s="1"/>
      <c r="C30" s="1"/>
      <c r="D30" s="1"/>
      <c r="E30" s="1"/>
      <c r="F30" s="1"/>
      <c r="G30" s="54"/>
    </row>
    <row r="31" spans="1:7" ht="16.5" thickBot="1" x14ac:dyDescent="0.3">
      <c r="A31" s="39" t="s">
        <v>13</v>
      </c>
      <c r="B31" s="39"/>
      <c r="C31" s="39"/>
      <c r="D31" s="39"/>
      <c r="E31" s="39"/>
      <c r="F31" s="39"/>
      <c r="G31" s="56">
        <f>G11+G29</f>
        <v>0</v>
      </c>
    </row>
    <row r="32" spans="1:7" ht="13.5" thickTop="1" x14ac:dyDescent="0.2"/>
    <row r="33" spans="1:7" ht="15.75" x14ac:dyDescent="0.25">
      <c r="A33" s="27" t="str">
        <f>"Overført fra "&amp;Stamoplysninger!$C$7-1</f>
        <v>Overført fra 2025</v>
      </c>
      <c r="B33" s="27"/>
      <c r="C33" s="27"/>
      <c r="D33" s="27"/>
      <c r="E33" s="27"/>
      <c r="F33" s="27"/>
      <c r="G33" s="60">
        <f>Stamoplysninger!D28</f>
        <v>0</v>
      </c>
    </row>
    <row r="34" spans="1:7" ht="15.75" x14ac:dyDescent="0.25">
      <c r="A34" s="27" t="s">
        <v>294</v>
      </c>
      <c r="G34" s="60">
        <f>IF(G31+G33&gt;0,G31+G33,0)</f>
        <v>0</v>
      </c>
    </row>
    <row r="35" spans="1:7" ht="15.75" x14ac:dyDescent="0.25">
      <c r="A35" s="27"/>
      <c r="G35" s="60"/>
    </row>
    <row r="36" spans="1:7" ht="15.75" x14ac:dyDescent="0.25">
      <c r="A36" s="27" t="s">
        <v>23</v>
      </c>
      <c r="G36" s="60">
        <f>IF(G31+G33&lt;0,-G31-G33,0)</f>
        <v>0</v>
      </c>
    </row>
  </sheetData>
  <sheetProtection algorithmName="SHA-512" hashValue="yCwCrfiKiLyR3+ZlAl/0I0LHDIFgmyzU2ND1fCVsmeSaGACQXubfZh9niGpyuiefiXxqK1GE8DCH+KossVh91w==" saltValue="YQPDsK+PDUGeYBFCns6H/Q==" spinCount="100000" sheet="1" objects="1" scenarios="1"/>
  <mergeCells count="4">
    <mergeCell ref="A1:G1"/>
    <mergeCell ref="A2:G2"/>
    <mergeCell ref="A3:G3"/>
    <mergeCell ref="A4:G4"/>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88A13-E1CC-4048-A38D-7884559F21DA}">
  <sheetPr codeName="Ark10">
    <tabColor theme="9" tint="0.39997558519241921"/>
  </sheetPr>
  <dimension ref="A1:H36"/>
  <sheetViews>
    <sheetView zoomScaleNormal="100" workbookViewId="0">
      <selection activeCell="B1" sqref="B1:H1"/>
    </sheetView>
  </sheetViews>
  <sheetFormatPr defaultColWidth="9" defaultRowHeight="12.75" x14ac:dyDescent="0.2"/>
  <cols>
    <col min="1" max="6" width="12.7109375" style="21" customWidth="1"/>
    <col min="7" max="7" width="12.7109375" style="46" customWidth="1"/>
  </cols>
  <sheetData>
    <row r="1" spans="1:8" ht="30.6" customHeight="1" x14ac:dyDescent="0.2">
      <c r="A1" s="204" t="str">
        <f>"Konto for "&amp;Stamoplysninger!C29</f>
        <v xml:space="preserve">Konto for </v>
      </c>
      <c r="B1" s="204"/>
      <c r="C1" s="204"/>
      <c r="D1" s="204"/>
      <c r="E1" s="204"/>
      <c r="F1" s="204"/>
      <c r="G1" s="204"/>
    </row>
    <row r="2" spans="1:8" ht="18" x14ac:dyDescent="0.2">
      <c r="A2" s="211">
        <f>IF(Stamoplysninger!C7&gt;1,Stamoplysninger!C7,"")</f>
        <v>2026</v>
      </c>
      <c r="B2" s="211"/>
      <c r="C2" s="211"/>
      <c r="D2" s="211"/>
      <c r="E2" s="211"/>
      <c r="F2" s="211"/>
      <c r="G2" s="211"/>
    </row>
    <row r="3" spans="1:8" ht="18" x14ac:dyDescent="0.25">
      <c r="A3" s="212" t="str">
        <f>IF(Stamoplysninger!C6="","",Stamoplysninger!C6)</f>
        <v/>
      </c>
      <c r="B3" s="212"/>
      <c r="C3" s="212"/>
      <c r="D3" s="212"/>
      <c r="E3" s="212"/>
      <c r="F3" s="212"/>
      <c r="G3" s="212"/>
    </row>
    <row r="4" spans="1:8" ht="15" x14ac:dyDescent="0.2">
      <c r="A4" s="213"/>
      <c r="B4" s="213"/>
      <c r="C4" s="213"/>
      <c r="D4" s="213"/>
      <c r="E4" s="213"/>
      <c r="F4" s="213"/>
      <c r="G4" s="213"/>
    </row>
    <row r="5" spans="1:8" ht="15.75" x14ac:dyDescent="0.25">
      <c r="A5" s="36" t="s">
        <v>9</v>
      </c>
      <c r="B5" s="36"/>
      <c r="C5" s="36"/>
      <c r="D5" s="36"/>
      <c r="E5" s="36"/>
      <c r="F5" s="36"/>
      <c r="G5" s="55"/>
    </row>
    <row r="6" spans="1:8" ht="15.75" x14ac:dyDescent="0.25">
      <c r="A6" s="1" t="str">
        <f>+Kontoplan!A5</f>
        <v xml:space="preserve">Øremærkede tilskudsmidler </v>
      </c>
      <c r="B6" s="27"/>
      <c r="C6" s="27"/>
      <c r="D6" s="27"/>
      <c r="E6" s="27"/>
      <c r="F6" s="27"/>
      <c r="G6" s="54">
        <f>SUMIFS('Daglig bogføring'!F$11:F$425,'Daglig bogføring'!E$11:E$425,A6,'Daglig bogføring'!J$11:J$425,Lister!A$50)</f>
        <v>0</v>
      </c>
      <c r="H6" s="32"/>
    </row>
    <row r="7" spans="1:8" ht="15.75" x14ac:dyDescent="0.25">
      <c r="A7" s="1" t="str">
        <f>+Kontoplan!A6</f>
        <v>Andre puljemidler og donationer</v>
      </c>
      <c r="B7" s="27"/>
      <c r="C7" s="27"/>
      <c r="D7" s="27"/>
      <c r="E7" s="27"/>
      <c r="F7" s="27"/>
      <c r="G7" s="54">
        <f>SUMIFS('Daglig bogføring'!F$11:F$425,'Daglig bogføring'!E$11:E$425,A7,'Daglig bogføring'!J$11:J$425,Lister!A$50)</f>
        <v>0</v>
      </c>
    </row>
    <row r="8" spans="1:8" ht="15" x14ac:dyDescent="0.2">
      <c r="A8" s="1" t="str">
        <f>+Kontoplan!A7</f>
        <v>Indtægter fra Stafet for Livet</v>
      </c>
      <c r="B8" s="38"/>
      <c r="C8" s="38"/>
      <c r="D8" s="38"/>
      <c r="E8" s="38"/>
      <c r="F8" s="38"/>
      <c r="G8" s="54">
        <f>SUMIFS('Daglig bogføring'!F$11:F$425,'Daglig bogføring'!E$11:E$425,A8,'Daglig bogføring'!J$11:J$425,Lister!A$50)</f>
        <v>0</v>
      </c>
    </row>
    <row r="9" spans="1:8" ht="15" x14ac:dyDescent="0.2">
      <c r="A9" s="1" t="str">
        <f>+Kontoplan!A8</f>
        <v>Indtægter fra aktiviteter</v>
      </c>
      <c r="B9" s="38"/>
      <c r="C9" s="38"/>
      <c r="D9" s="38"/>
      <c r="E9" s="38"/>
      <c r="F9" s="38"/>
      <c r="G9" s="54">
        <f>SUMIFS('Daglig bogføring'!F$11:F$425,'Daglig bogføring'!E$11:E$425,A9,'Daglig bogføring'!J$11:J$425,Lister!A$50)</f>
        <v>0</v>
      </c>
    </row>
    <row r="10" spans="1:8" ht="15" x14ac:dyDescent="0.2">
      <c r="A10" s="1" t="str">
        <f>+Kontoplan!A9</f>
        <v>Øvrige indtægter</v>
      </c>
      <c r="B10" s="38"/>
      <c r="C10" s="38"/>
      <c r="D10" s="38"/>
      <c r="E10" s="38"/>
      <c r="F10" s="38"/>
      <c r="G10" s="54">
        <f>SUMIFS('Daglig bogføring'!F$11:F$425,'Daglig bogføring'!E$11:E$425,A10,'Daglig bogføring'!J$11:J$425,Lister!A$50)</f>
        <v>0</v>
      </c>
    </row>
    <row r="11" spans="1:8" ht="16.5" thickBot="1" x14ac:dyDescent="0.3">
      <c r="A11" s="39" t="s">
        <v>10</v>
      </c>
      <c r="B11" s="39"/>
      <c r="C11" s="39"/>
      <c r="D11" s="39"/>
      <c r="E11" s="39"/>
      <c r="F11" s="39"/>
      <c r="G11" s="56">
        <f>SUM(G6:G10)</f>
        <v>0</v>
      </c>
    </row>
    <row r="12" spans="1:8" ht="15.75" thickTop="1" x14ac:dyDescent="0.2">
      <c r="A12" s="40"/>
      <c r="B12" s="40"/>
      <c r="C12" s="40"/>
      <c r="D12" s="40"/>
      <c r="E12" s="40"/>
      <c r="F12" s="40"/>
      <c r="G12" s="54"/>
    </row>
    <row r="13" spans="1:8" ht="15.75" x14ac:dyDescent="0.25">
      <c r="A13" s="36" t="s">
        <v>11</v>
      </c>
      <c r="B13" s="36"/>
      <c r="C13" s="36"/>
      <c r="D13" s="36"/>
      <c r="E13" s="36"/>
      <c r="F13" s="36"/>
      <c r="G13" s="55"/>
    </row>
    <row r="14" spans="1:8" ht="15" x14ac:dyDescent="0.2">
      <c r="A14" s="38" t="str">
        <f>+Kontoplan!A11</f>
        <v>Forplejning</v>
      </c>
      <c r="B14" s="38"/>
      <c r="C14" s="38"/>
      <c r="D14" s="38"/>
      <c r="E14" s="38"/>
      <c r="F14" s="38"/>
      <c r="G14" s="54">
        <f>-SUMIFS('Daglig bogføring'!H$11:H$425,'Daglig bogføring'!G$11:G$425,A14,'Daglig bogføring'!J$11:J$425,Lister!$A$50)</f>
        <v>0</v>
      </c>
    </row>
    <row r="15" spans="1:8" ht="15" x14ac:dyDescent="0.2">
      <c r="A15" s="38" t="str">
        <f>+Kontoplan!A12</f>
        <v>Opholdsudgifter</v>
      </c>
      <c r="B15" s="38"/>
      <c r="C15" s="38"/>
      <c r="D15" s="38"/>
      <c r="E15" s="38"/>
      <c r="F15" s="38"/>
      <c r="G15" s="54">
        <f>-SUMIFS('Daglig bogføring'!H$11:H$425,'Daglig bogføring'!G$11:G$425,A15,'Daglig bogføring'!J$11:J$425,Lister!$A$50)</f>
        <v>0</v>
      </c>
    </row>
    <row r="16" spans="1:8" ht="15" x14ac:dyDescent="0.2">
      <c r="A16" s="38" t="str">
        <f>+Kontoplan!A13</f>
        <v>Kørselsgodtgørelse</v>
      </c>
      <c r="B16" s="38"/>
      <c r="C16" s="38"/>
      <c r="D16" s="38"/>
      <c r="E16" s="38"/>
      <c r="F16" s="38"/>
      <c r="G16" s="54">
        <f>-SUMIFS('Daglig bogføring'!H$11:H$425,'Daglig bogføring'!G$11:G$425,A16,'Daglig bogføring'!J$11:J$425,Lister!$A$50)</f>
        <v>0</v>
      </c>
    </row>
    <row r="17" spans="1:7" ht="15" x14ac:dyDescent="0.2">
      <c r="A17" s="38" t="str">
        <f>+Kontoplan!A14</f>
        <v>Anden transport</v>
      </c>
      <c r="B17" s="38"/>
      <c r="C17" s="38"/>
      <c r="D17" s="38"/>
      <c r="E17" s="38"/>
      <c r="F17" s="38"/>
      <c r="G17" s="54">
        <f>-SUMIFS('Daglig bogføring'!H$11:H$425,'Daglig bogføring'!G$11:G$425,A17,'Daglig bogføring'!J$11:J$425,Lister!$A$50)</f>
        <v>0</v>
      </c>
    </row>
    <row r="18" spans="1:7" ht="15" x14ac:dyDescent="0.2">
      <c r="A18" s="38" t="str">
        <f>+Kontoplan!A15</f>
        <v>Gaver</v>
      </c>
      <c r="B18" s="38"/>
      <c r="C18" s="38"/>
      <c r="D18" s="38"/>
      <c r="E18" s="38"/>
      <c r="F18" s="38"/>
      <c r="G18" s="54">
        <f>-SUMIFS('Daglig bogføring'!H$11:H$425,'Daglig bogføring'!G$11:G$425,A18,'Daglig bogføring'!J$11:J$425,Lister!$A$50)</f>
        <v>0</v>
      </c>
    </row>
    <row r="19" spans="1:7" ht="15" x14ac:dyDescent="0.2">
      <c r="A19" s="38" t="str">
        <f>+Kontoplan!A16</f>
        <v>Annoncering</v>
      </c>
      <c r="B19" s="38"/>
      <c r="C19" s="38"/>
      <c r="D19" s="38"/>
      <c r="E19" s="38"/>
      <c r="F19" s="38"/>
      <c r="G19" s="54">
        <f>-SUMIFS('Daglig bogføring'!H$11:H$425,'Daglig bogføring'!G$11:G$425,A19,'Daglig bogføring'!J$11:J$425,Lister!$A$50)</f>
        <v>0</v>
      </c>
    </row>
    <row r="20" spans="1:7" ht="15" x14ac:dyDescent="0.2">
      <c r="A20" s="38" t="str">
        <f>+Kontoplan!A17</f>
        <v>Materialer til aktiviteter</v>
      </c>
      <c r="B20" s="38"/>
      <c r="C20" s="38"/>
      <c r="D20" s="38"/>
      <c r="E20" s="38"/>
      <c r="F20" s="38"/>
      <c r="G20" s="54">
        <f>-SUMIFS('Daglig bogføring'!H$11:H$425,'Daglig bogføring'!G$11:G$425,A20,'Daglig bogføring'!J$11:J$425,Lister!$A$50)</f>
        <v>0</v>
      </c>
    </row>
    <row r="21" spans="1:7" ht="15" x14ac:dyDescent="0.2">
      <c r="A21" s="38" t="str">
        <f>+Kontoplan!A18</f>
        <v>Honorering</v>
      </c>
      <c r="B21" s="38"/>
      <c r="C21" s="38"/>
      <c r="D21" s="38"/>
      <c r="E21" s="38"/>
      <c r="F21" s="38"/>
      <c r="G21" s="54">
        <f>-SUMIFS('Daglig bogføring'!H$11:H$425,'Daglig bogføring'!G$11:G$425,A21,'Daglig bogføring'!J$11:J$425,Lister!$A$50)</f>
        <v>0</v>
      </c>
    </row>
    <row r="22" spans="1:7" ht="15" x14ac:dyDescent="0.2">
      <c r="A22" s="38" t="str">
        <f>+Kontoplan!A19</f>
        <v>Lokaleleje</v>
      </c>
      <c r="B22" s="38"/>
      <c r="C22" s="38"/>
      <c r="D22" s="38"/>
      <c r="E22" s="38"/>
      <c r="F22" s="38"/>
      <c r="G22" s="54">
        <f>-SUMIFS('Daglig bogføring'!H$11:H$425,'Daglig bogføring'!G$11:G$425,A22,'Daglig bogføring'!J$11:J$425,Lister!$A$50)</f>
        <v>0</v>
      </c>
    </row>
    <row r="23" spans="1:7" ht="15" x14ac:dyDescent="0.2">
      <c r="A23" s="38" t="str">
        <f>+Kontoplan!A20</f>
        <v>Kontorartikler &amp; IT</v>
      </c>
      <c r="B23" s="38"/>
      <c r="C23" s="38"/>
      <c r="D23" s="38"/>
      <c r="E23" s="38"/>
      <c r="F23" s="38"/>
      <c r="G23" s="54">
        <f>-SUMIFS('Daglig bogføring'!H$11:H$425,'Daglig bogføring'!G$11:G$425,A23,'Daglig bogføring'!J$11:J$425,Lister!$A$50)</f>
        <v>0</v>
      </c>
    </row>
    <row r="24" spans="1:7" ht="15" x14ac:dyDescent="0.2">
      <c r="A24" s="38" t="str">
        <f>+Kontoplan!A21</f>
        <v>Renter og gebyrer</v>
      </c>
      <c r="B24" s="38"/>
      <c r="C24" s="38"/>
      <c r="D24" s="38"/>
      <c r="E24" s="38"/>
      <c r="F24" s="38"/>
      <c r="G24" s="54">
        <f>-SUMIFS('Daglig bogføring'!H$11:H$425,'Daglig bogføring'!G$11:G$425,A24,'Daglig bogføring'!J$11:J$425,Lister!$A$50)</f>
        <v>0</v>
      </c>
    </row>
    <row r="25" spans="1:7" ht="15" x14ac:dyDescent="0.2">
      <c r="A25" s="38" t="str">
        <f>+Kontoplan!A22</f>
        <v>Reklameartikler</v>
      </c>
      <c r="B25" s="38"/>
      <c r="C25" s="38"/>
      <c r="D25" s="38"/>
      <c r="E25" s="38"/>
      <c r="F25" s="38"/>
      <c r="G25" s="54">
        <f>-SUMIFS('Daglig bogføring'!H$11:H$425,'Daglig bogføring'!G$11:G$425,A25,'Daglig bogføring'!J$11:J$425,Lister!$A$50)</f>
        <v>0</v>
      </c>
    </row>
    <row r="26" spans="1:7" ht="15" x14ac:dyDescent="0.2">
      <c r="A26" s="38" t="str">
        <f>+Kontoplan!A23</f>
        <v>Kontingenter</v>
      </c>
      <c r="B26" s="38"/>
      <c r="C26" s="38"/>
      <c r="D26" s="38"/>
      <c r="E26" s="38"/>
      <c r="F26" s="38"/>
      <c r="G26" s="54">
        <f>-SUMIFS('Daglig bogføring'!H$11:H$425,'Daglig bogføring'!G$11:G$425,A26,'Daglig bogføring'!J$11:J$425,Lister!$A$50)</f>
        <v>0</v>
      </c>
    </row>
    <row r="27" spans="1:7" ht="15" x14ac:dyDescent="0.2">
      <c r="A27" s="38" t="str">
        <f>+Kontoplan!A24</f>
        <v>Udlæg</v>
      </c>
      <c r="B27" s="38"/>
      <c r="C27" s="38"/>
      <c r="D27" s="38"/>
      <c r="E27" s="38"/>
      <c r="F27" s="38"/>
      <c r="G27" s="54">
        <f>-SUMIFS('Daglig bogføring'!H$11:H$425,'Daglig bogføring'!G$11:G$425,A27,'Daglig bogføring'!J$11:J$425,Lister!$A$50)</f>
        <v>0</v>
      </c>
    </row>
    <row r="28" spans="1:7" ht="15" x14ac:dyDescent="0.2">
      <c r="A28" s="38" t="str">
        <f>+Kontoplan!A25</f>
        <v>Øvrige udgifter</v>
      </c>
      <c r="B28" s="38"/>
      <c r="C28" s="38"/>
      <c r="D28" s="38"/>
      <c r="E28" s="38"/>
      <c r="F28" s="38"/>
      <c r="G28" s="54">
        <f>-SUMIFS('Daglig bogføring'!H$11:H$425,'Daglig bogføring'!G$11:G$425,A28,'Daglig bogføring'!J$11:J$425,Lister!$A$50)</f>
        <v>0</v>
      </c>
    </row>
    <row r="29" spans="1:7" ht="16.5" thickBot="1" x14ac:dyDescent="0.3">
      <c r="A29" s="39" t="s">
        <v>12</v>
      </c>
      <c r="B29" s="39"/>
      <c r="C29" s="39"/>
      <c r="D29" s="39"/>
      <c r="E29" s="39"/>
      <c r="F29" s="39"/>
      <c r="G29" s="56">
        <f>SUM(G14:G28)</f>
        <v>0</v>
      </c>
    </row>
    <row r="30" spans="1:7" ht="15.75" thickTop="1" x14ac:dyDescent="0.2">
      <c r="A30" s="1"/>
      <c r="B30" s="1"/>
      <c r="C30" s="1"/>
      <c r="D30" s="1"/>
      <c r="E30" s="1"/>
      <c r="F30" s="1"/>
      <c r="G30" s="54"/>
    </row>
    <row r="31" spans="1:7" ht="16.5" thickBot="1" x14ac:dyDescent="0.3">
      <c r="A31" s="39" t="s">
        <v>13</v>
      </c>
      <c r="B31" s="39"/>
      <c r="C31" s="39"/>
      <c r="D31" s="39"/>
      <c r="E31" s="39"/>
      <c r="F31" s="39"/>
      <c r="G31" s="56">
        <f>G11+G29</f>
        <v>0</v>
      </c>
    </row>
    <row r="32" spans="1:7" ht="13.5" thickTop="1" x14ac:dyDescent="0.2"/>
    <row r="33" spans="1:7" ht="15.75" x14ac:dyDescent="0.25">
      <c r="A33" s="27" t="str">
        <f>"Overført fra "&amp;Stamoplysninger!$C$7-1</f>
        <v>Overført fra 2025</v>
      </c>
      <c r="B33" s="27"/>
      <c r="C33" s="27"/>
      <c r="D33" s="27"/>
      <c r="E33" s="27"/>
      <c r="F33" s="27"/>
      <c r="G33" s="60">
        <f>Stamoplysninger!D29</f>
        <v>0</v>
      </c>
    </row>
    <row r="34" spans="1:7" ht="15.75" x14ac:dyDescent="0.25">
      <c r="A34" s="27" t="s">
        <v>294</v>
      </c>
      <c r="G34" s="60">
        <f>IF(G31+G33&gt;0,G31+G33,0)</f>
        <v>0</v>
      </c>
    </row>
    <row r="35" spans="1:7" ht="15.75" x14ac:dyDescent="0.25">
      <c r="A35" s="27"/>
      <c r="G35" s="60"/>
    </row>
    <row r="36" spans="1:7" ht="15.75" x14ac:dyDescent="0.25">
      <c r="A36" s="27" t="s">
        <v>23</v>
      </c>
      <c r="G36" s="60">
        <f>IF(G31+G33&lt;0,-G31-G33,0)</f>
        <v>0</v>
      </c>
    </row>
  </sheetData>
  <sheetProtection algorithmName="SHA-512" hashValue="oZWPEb7L++GKErAv+umtx+cSayertZxzAvOKIsmEfwPsZRLH0Hk6MQCWzpGbzk/RZmCeXLeXuU9j0erof6/Lpg==" saltValue="DqZNSQrTesaOFFGcLakT4g==" spinCount="100000" sheet="1" objects="1" scenarios="1"/>
  <mergeCells count="4">
    <mergeCell ref="A1:G1"/>
    <mergeCell ref="A2:G2"/>
    <mergeCell ref="A3:G3"/>
    <mergeCell ref="A4:G4"/>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7F053-B4AD-4070-BB7D-F55B54FED935}">
  <sheetPr codeName="Ark11">
    <tabColor rgb="FFFF0000"/>
  </sheetPr>
  <dimension ref="A1:A193"/>
  <sheetViews>
    <sheetView workbookViewId="0">
      <selection activeCell="G18" sqref="G18"/>
    </sheetView>
  </sheetViews>
  <sheetFormatPr defaultRowHeight="12.75" x14ac:dyDescent="0.2"/>
  <cols>
    <col min="1" max="1" width="74.42578125" style="21" customWidth="1"/>
  </cols>
  <sheetData>
    <row r="1" spans="1:1" x14ac:dyDescent="0.2">
      <c r="A1" s="23" t="str">
        <f>Kontoplan!A3</f>
        <v>-- INDTÆGTER --</v>
      </c>
    </row>
    <row r="2" spans="1:1" x14ac:dyDescent="0.2">
      <c r="A2" s="25" t="str">
        <f>Kontoplan!A4</f>
        <v>Midler fra Kræftens Bekæmpelse</v>
      </c>
    </row>
    <row r="3" spans="1:1" x14ac:dyDescent="0.2">
      <c r="A3" s="25" t="str">
        <f>Kontoplan!A5</f>
        <v xml:space="preserve">Øremærkede tilskudsmidler </v>
      </c>
    </row>
    <row r="4" spans="1:1" x14ac:dyDescent="0.2">
      <c r="A4" s="25" t="str">
        <f>Kontoplan!A6</f>
        <v>Andre puljemidler og donationer</v>
      </c>
    </row>
    <row r="5" spans="1:1" x14ac:dyDescent="0.2">
      <c r="A5" s="25" t="str">
        <f>Kontoplan!A7</f>
        <v>Indtægter fra Stafet for Livet</v>
      </c>
    </row>
    <row r="6" spans="1:1" x14ac:dyDescent="0.2">
      <c r="A6" s="25" t="str">
        <f>Kontoplan!A8</f>
        <v>Indtægter fra aktiviteter</v>
      </c>
    </row>
    <row r="7" spans="1:1" x14ac:dyDescent="0.2">
      <c r="A7" s="25" t="str">
        <f>Kontoplan!A9</f>
        <v>Øvrige indtægter</v>
      </c>
    </row>
    <row r="8" spans="1:1" x14ac:dyDescent="0.2">
      <c r="A8" s="31" t="s">
        <v>48</v>
      </c>
    </row>
    <row r="9" spans="1:1" x14ac:dyDescent="0.2">
      <c r="A9" s="25" t="str">
        <f>Kontoplan!A36</f>
        <v>Tilgodehavender</v>
      </c>
    </row>
    <row r="10" spans="1:1" x14ac:dyDescent="0.2">
      <c r="A10" s="31" t="s">
        <v>47</v>
      </c>
    </row>
    <row r="11" spans="1:1" x14ac:dyDescent="0.2">
      <c r="A11" s="25" t="str">
        <f>Kontoplan!A27</f>
        <v>Kasse</v>
      </c>
    </row>
    <row r="12" spans="1:1" x14ac:dyDescent="0.2">
      <c r="A12" s="25" t="str">
        <f>Kontoplan!A28</f>
        <v>Bank</v>
      </c>
    </row>
    <row r="13" spans="1:1" x14ac:dyDescent="0.2">
      <c r="A13" s="25" t="str">
        <f>Kontoplan!A29</f>
        <v>Bank 2</v>
      </c>
    </row>
    <row r="14" spans="1:1" x14ac:dyDescent="0.2">
      <c r="A14" s="25" t="str">
        <f>Kontoplan!A30</f>
        <v>Bank 3</v>
      </c>
    </row>
    <row r="15" spans="1:1" x14ac:dyDescent="0.2">
      <c r="A15" s="25" t="str">
        <f>Kontoplan!A31</f>
        <v>Arv - Central</v>
      </c>
    </row>
    <row r="16" spans="1:1" ht="13.5" thickBot="1" x14ac:dyDescent="0.25">
      <c r="A16" s="25" t="str">
        <f>Kontoplan!A32</f>
        <v>Arv - Lokal</v>
      </c>
    </row>
    <row r="17" spans="1:1" x14ac:dyDescent="0.2">
      <c r="A17" s="23" t="str">
        <f>Kontoplan!A10</f>
        <v>-- UDGIFTER --</v>
      </c>
    </row>
    <row r="18" spans="1:1" x14ac:dyDescent="0.2">
      <c r="A18" s="25" t="str">
        <f>Kontoplan!A11</f>
        <v>Forplejning</v>
      </c>
    </row>
    <row r="19" spans="1:1" x14ac:dyDescent="0.2">
      <c r="A19" s="25" t="str">
        <f>Kontoplan!A12</f>
        <v>Opholdsudgifter</v>
      </c>
    </row>
    <row r="20" spans="1:1" x14ac:dyDescent="0.2">
      <c r="A20" s="25" t="str">
        <f>Kontoplan!A13</f>
        <v>Kørselsgodtgørelse</v>
      </c>
    </row>
    <row r="21" spans="1:1" x14ac:dyDescent="0.2">
      <c r="A21" s="25" t="str">
        <f>Kontoplan!A14</f>
        <v>Anden transport</v>
      </c>
    </row>
    <row r="22" spans="1:1" x14ac:dyDescent="0.2">
      <c r="A22" s="25" t="str">
        <f>Kontoplan!A15</f>
        <v>Gaver</v>
      </c>
    </row>
    <row r="23" spans="1:1" x14ac:dyDescent="0.2">
      <c r="A23" s="25" t="str">
        <f>Kontoplan!A16</f>
        <v>Annoncering</v>
      </c>
    </row>
    <row r="24" spans="1:1" x14ac:dyDescent="0.2">
      <c r="A24" s="25" t="str">
        <f>Kontoplan!A17</f>
        <v>Materialer til aktiviteter</v>
      </c>
    </row>
    <row r="25" spans="1:1" x14ac:dyDescent="0.2">
      <c r="A25" s="25" t="str">
        <f>Kontoplan!A18</f>
        <v>Honorering</v>
      </c>
    </row>
    <row r="26" spans="1:1" x14ac:dyDescent="0.2">
      <c r="A26" s="25" t="str">
        <f>Kontoplan!A19</f>
        <v>Lokaleleje</v>
      </c>
    </row>
    <row r="27" spans="1:1" x14ac:dyDescent="0.2">
      <c r="A27" s="25" t="str">
        <f>Kontoplan!A20</f>
        <v>Kontorartikler &amp; IT</v>
      </c>
    </row>
    <row r="28" spans="1:1" x14ac:dyDescent="0.2">
      <c r="A28" s="25" t="str">
        <f>Kontoplan!A21</f>
        <v>Renter og gebyrer</v>
      </c>
    </row>
    <row r="29" spans="1:1" x14ac:dyDescent="0.2">
      <c r="A29" s="25" t="str">
        <f>Kontoplan!A22</f>
        <v>Reklameartikler</v>
      </c>
    </row>
    <row r="30" spans="1:1" x14ac:dyDescent="0.2">
      <c r="A30" s="25" t="str">
        <f>Kontoplan!A23</f>
        <v>Kontingenter</v>
      </c>
    </row>
    <row r="31" spans="1:1" x14ac:dyDescent="0.2">
      <c r="A31" s="25" t="str">
        <f>Kontoplan!A24</f>
        <v>Udlæg</v>
      </c>
    </row>
    <row r="32" spans="1:1" x14ac:dyDescent="0.2">
      <c r="A32" s="25" t="str">
        <f>Kontoplan!A25</f>
        <v>Øvrige udgifter</v>
      </c>
    </row>
    <row r="33" spans="1:1" x14ac:dyDescent="0.2">
      <c r="A33" s="31" t="s">
        <v>48</v>
      </c>
    </row>
    <row r="34" spans="1:1" x14ac:dyDescent="0.2">
      <c r="A34" s="25" t="str">
        <f>Kontoplan!A42</f>
        <v>Skyldige omkostninger</v>
      </c>
    </row>
    <row r="35" spans="1:1" x14ac:dyDescent="0.2">
      <c r="A35" s="31" t="s">
        <v>47</v>
      </c>
    </row>
    <row r="36" spans="1:1" x14ac:dyDescent="0.2">
      <c r="A36" s="25" t="str">
        <f>Kontoplan!A27</f>
        <v>Kasse</v>
      </c>
    </row>
    <row r="37" spans="1:1" x14ac:dyDescent="0.2">
      <c r="A37" s="25" t="str">
        <f>Kontoplan!A28</f>
        <v>Bank</v>
      </c>
    </row>
    <row r="38" spans="1:1" x14ac:dyDescent="0.2">
      <c r="A38" s="25" t="str">
        <f>Kontoplan!A29</f>
        <v>Bank 2</v>
      </c>
    </row>
    <row r="39" spans="1:1" x14ac:dyDescent="0.2">
      <c r="A39" s="25" t="str">
        <f>Kontoplan!A30</f>
        <v>Bank 3</v>
      </c>
    </row>
    <row r="40" spans="1:1" x14ac:dyDescent="0.2">
      <c r="A40" s="25" t="str">
        <f>Kontoplan!A31</f>
        <v>Arv - Central</v>
      </c>
    </row>
    <row r="41" spans="1:1" ht="13.5" thickBot="1" x14ac:dyDescent="0.25">
      <c r="A41" s="25" t="str">
        <f>Kontoplan!A32</f>
        <v>Arv - Lokal</v>
      </c>
    </row>
    <row r="42" spans="1:1" x14ac:dyDescent="0.2">
      <c r="A42" s="23" t="s">
        <v>37</v>
      </c>
    </row>
    <row r="43" spans="1:1" x14ac:dyDescent="0.2">
      <c r="A43" s="25" t="str">
        <f>"01-01-"&amp;Stamoplysninger!C7</f>
        <v>01-01-2026</v>
      </c>
    </row>
    <row r="44" spans="1:1" ht="13.5" thickBot="1" x14ac:dyDescent="0.25">
      <c r="A44" s="26" t="str">
        <f>"31-12-"&amp;Stamoplysninger!C7</f>
        <v>31-12-2026</v>
      </c>
    </row>
    <row r="45" spans="1:1" x14ac:dyDescent="0.2">
      <c r="A45" s="24" t="s">
        <v>38</v>
      </c>
    </row>
    <row r="46" spans="1:1" x14ac:dyDescent="0.2">
      <c r="A46" s="25" t="s">
        <v>39</v>
      </c>
    </row>
    <row r="47" spans="1:1" x14ac:dyDescent="0.2">
      <c r="A47" s="25" t="s">
        <v>63</v>
      </c>
    </row>
    <row r="48" spans="1:1" x14ac:dyDescent="0.2">
      <c r="A48" s="25" t="str">
        <f>IF(Stamoplysninger!C27&gt;0, Stamoplysninger!C27," ")</f>
        <v xml:space="preserve"> </v>
      </c>
    </row>
    <row r="49" spans="1:1" x14ac:dyDescent="0.2">
      <c r="A49" s="25" t="str">
        <f>IF(Stamoplysninger!C28&gt;0, Stamoplysninger!C28," ")</f>
        <v xml:space="preserve"> </v>
      </c>
    </row>
    <row r="50" spans="1:1" x14ac:dyDescent="0.2">
      <c r="A50" s="25" t="str">
        <f>IF(Stamoplysninger!C29&gt;0, Stamoplysninger!C29," ")</f>
        <v xml:space="preserve"> </v>
      </c>
    </row>
    <row r="51" spans="1:1" ht="13.5" thickBot="1" x14ac:dyDescent="0.25">
      <c r="A51" s="25" t="str">
        <f>IF(Stamoplysninger!C30&gt;0, Stamoplysninger!C30," ")</f>
        <v xml:space="preserve"> </v>
      </c>
    </row>
    <row r="52" spans="1:1" x14ac:dyDescent="0.2">
      <c r="A52" s="24" t="str">
        <f>Kontoplan!A27</f>
        <v>Kasse</v>
      </c>
    </row>
    <row r="53" spans="1:1" x14ac:dyDescent="0.2">
      <c r="A53" s="25" t="str">
        <f>Kontoplan!A28</f>
        <v>Bank</v>
      </c>
    </row>
    <row r="54" spans="1:1" x14ac:dyDescent="0.2">
      <c r="A54" s="25" t="str">
        <f>Kontoplan!A29</f>
        <v>Bank 2</v>
      </c>
    </row>
    <row r="55" spans="1:1" x14ac:dyDescent="0.2">
      <c r="A55" s="25" t="str">
        <f>Kontoplan!A30</f>
        <v>Bank 3</v>
      </c>
    </row>
    <row r="56" spans="1:1" x14ac:dyDescent="0.2">
      <c r="A56" s="25" t="str">
        <f>Kontoplan!A31</f>
        <v>Arv - Central</v>
      </c>
    </row>
    <row r="57" spans="1:1" x14ac:dyDescent="0.2">
      <c r="A57" s="25" t="str">
        <f>Kontoplan!A32</f>
        <v>Arv - Lokal</v>
      </c>
    </row>
    <row r="58" spans="1:1" x14ac:dyDescent="0.2">
      <c r="A58" s="25" t="s">
        <v>33</v>
      </c>
    </row>
    <row r="59" spans="1:1" ht="13.5" thickBot="1" x14ac:dyDescent="0.25">
      <c r="A59" s="26" t="s">
        <v>35</v>
      </c>
    </row>
    <row r="60" spans="1:1" x14ac:dyDescent="0.2">
      <c r="A60" s="90" t="s">
        <v>67</v>
      </c>
    </row>
    <row r="61" spans="1:1" x14ac:dyDescent="0.2">
      <c r="A61" s="90" t="s">
        <v>68</v>
      </c>
    </row>
    <row r="62" spans="1:1" x14ac:dyDescent="0.2">
      <c r="A62" s="90" t="s">
        <v>69</v>
      </c>
    </row>
    <row r="63" spans="1:1" x14ac:dyDescent="0.2">
      <c r="A63" s="90" t="s">
        <v>70</v>
      </c>
    </row>
    <row r="64" spans="1:1" x14ac:dyDescent="0.2">
      <c r="A64" s="90" t="s">
        <v>71</v>
      </c>
    </row>
    <row r="65" spans="1:1" x14ac:dyDescent="0.2">
      <c r="A65" s="90" t="s">
        <v>72</v>
      </c>
    </row>
    <row r="66" spans="1:1" x14ac:dyDescent="0.2">
      <c r="A66" s="90" t="s">
        <v>73</v>
      </c>
    </row>
    <row r="67" spans="1:1" x14ac:dyDescent="0.2">
      <c r="A67" s="90" t="s">
        <v>74</v>
      </c>
    </row>
    <row r="68" spans="1:1" x14ac:dyDescent="0.2">
      <c r="A68" s="90" t="s">
        <v>75</v>
      </c>
    </row>
    <row r="69" spans="1:1" x14ac:dyDescent="0.2">
      <c r="A69" s="90" t="s">
        <v>76</v>
      </c>
    </row>
    <row r="70" spans="1:1" x14ac:dyDescent="0.2">
      <c r="A70" s="90" t="s">
        <v>77</v>
      </c>
    </row>
    <row r="71" spans="1:1" x14ac:dyDescent="0.2">
      <c r="A71" s="90" t="s">
        <v>78</v>
      </c>
    </row>
    <row r="72" spans="1:1" x14ac:dyDescent="0.2">
      <c r="A72" s="90" t="s">
        <v>79</v>
      </c>
    </row>
    <row r="73" spans="1:1" x14ac:dyDescent="0.2">
      <c r="A73" s="90" t="s">
        <v>80</v>
      </c>
    </row>
    <row r="74" spans="1:1" x14ac:dyDescent="0.2">
      <c r="A74" s="90" t="s">
        <v>81</v>
      </c>
    </row>
    <row r="75" spans="1:1" x14ac:dyDescent="0.2">
      <c r="A75" s="90" t="s">
        <v>82</v>
      </c>
    </row>
    <row r="76" spans="1:1" x14ac:dyDescent="0.2">
      <c r="A76" s="90" t="s">
        <v>83</v>
      </c>
    </row>
    <row r="77" spans="1:1" x14ac:dyDescent="0.2">
      <c r="A77" s="90" t="s">
        <v>84</v>
      </c>
    </row>
    <row r="78" spans="1:1" x14ac:dyDescent="0.2">
      <c r="A78" s="90" t="s">
        <v>85</v>
      </c>
    </row>
    <row r="79" spans="1:1" x14ac:dyDescent="0.2">
      <c r="A79" s="90" t="s">
        <v>86</v>
      </c>
    </row>
    <row r="80" spans="1:1" x14ac:dyDescent="0.2">
      <c r="A80" s="90" t="s">
        <v>87</v>
      </c>
    </row>
    <row r="81" spans="1:1" x14ac:dyDescent="0.2">
      <c r="A81" s="90" t="s">
        <v>88</v>
      </c>
    </row>
    <row r="82" spans="1:1" x14ac:dyDescent="0.2">
      <c r="A82" s="90" t="s">
        <v>89</v>
      </c>
    </row>
    <row r="83" spans="1:1" x14ac:dyDescent="0.2">
      <c r="A83" s="90" t="s">
        <v>90</v>
      </c>
    </row>
    <row r="84" spans="1:1" x14ac:dyDescent="0.2">
      <c r="A84" s="90" t="s">
        <v>91</v>
      </c>
    </row>
    <row r="85" spans="1:1" x14ac:dyDescent="0.2">
      <c r="A85" s="90" t="s">
        <v>92</v>
      </c>
    </row>
    <row r="86" spans="1:1" x14ac:dyDescent="0.2">
      <c r="A86" s="90" t="s">
        <v>93</v>
      </c>
    </row>
    <row r="87" spans="1:1" x14ac:dyDescent="0.2">
      <c r="A87" s="90" t="s">
        <v>94</v>
      </c>
    </row>
    <row r="88" spans="1:1" x14ac:dyDescent="0.2">
      <c r="A88" s="90" t="s">
        <v>95</v>
      </c>
    </row>
    <row r="89" spans="1:1" x14ac:dyDescent="0.2">
      <c r="A89" s="90" t="s">
        <v>96</v>
      </c>
    </row>
    <row r="90" spans="1:1" x14ac:dyDescent="0.2">
      <c r="A90" s="90" t="s">
        <v>97</v>
      </c>
    </row>
    <row r="91" spans="1:1" x14ac:dyDescent="0.2">
      <c r="A91" s="90" t="s">
        <v>98</v>
      </c>
    </row>
    <row r="92" spans="1:1" x14ac:dyDescent="0.2">
      <c r="A92" s="90" t="s">
        <v>99</v>
      </c>
    </row>
    <row r="93" spans="1:1" x14ac:dyDescent="0.2">
      <c r="A93" s="90" t="s">
        <v>100</v>
      </c>
    </row>
    <row r="94" spans="1:1" x14ac:dyDescent="0.2">
      <c r="A94" s="90" t="s">
        <v>101</v>
      </c>
    </row>
    <row r="95" spans="1:1" x14ac:dyDescent="0.2">
      <c r="A95" s="90" t="s">
        <v>102</v>
      </c>
    </row>
    <row r="96" spans="1:1" x14ac:dyDescent="0.2">
      <c r="A96" s="90" t="s">
        <v>103</v>
      </c>
    </row>
    <row r="97" spans="1:1" x14ac:dyDescent="0.2">
      <c r="A97" s="90" t="s">
        <v>104</v>
      </c>
    </row>
    <row r="98" spans="1:1" x14ac:dyDescent="0.2">
      <c r="A98" s="90" t="s">
        <v>105</v>
      </c>
    </row>
    <row r="99" spans="1:1" x14ac:dyDescent="0.2">
      <c r="A99" s="90" t="s">
        <v>106</v>
      </c>
    </row>
    <row r="100" spans="1:1" x14ac:dyDescent="0.2">
      <c r="A100" s="90" t="s">
        <v>107</v>
      </c>
    </row>
    <row r="101" spans="1:1" x14ac:dyDescent="0.2">
      <c r="A101" s="90" t="s">
        <v>108</v>
      </c>
    </row>
    <row r="102" spans="1:1" x14ac:dyDescent="0.2">
      <c r="A102" s="90" t="s">
        <v>109</v>
      </c>
    </row>
    <row r="103" spans="1:1" x14ac:dyDescent="0.2">
      <c r="A103" s="90" t="s">
        <v>110</v>
      </c>
    </row>
    <row r="104" spans="1:1" x14ac:dyDescent="0.2">
      <c r="A104" s="90" t="s">
        <v>111</v>
      </c>
    </row>
    <row r="105" spans="1:1" x14ac:dyDescent="0.2">
      <c r="A105" s="90" t="s">
        <v>112</v>
      </c>
    </row>
    <row r="106" spans="1:1" x14ac:dyDescent="0.2">
      <c r="A106" s="90" t="s">
        <v>113</v>
      </c>
    </row>
    <row r="107" spans="1:1" x14ac:dyDescent="0.2">
      <c r="A107" s="90" t="s">
        <v>114</v>
      </c>
    </row>
    <row r="108" spans="1:1" x14ac:dyDescent="0.2">
      <c r="A108" s="90" t="s">
        <v>115</v>
      </c>
    </row>
    <row r="109" spans="1:1" x14ac:dyDescent="0.2">
      <c r="A109" s="90" t="s">
        <v>116</v>
      </c>
    </row>
    <row r="110" spans="1:1" x14ac:dyDescent="0.2">
      <c r="A110" s="90" t="s">
        <v>117</v>
      </c>
    </row>
    <row r="111" spans="1:1" x14ac:dyDescent="0.2">
      <c r="A111" s="90" t="s">
        <v>118</v>
      </c>
    </row>
    <row r="112" spans="1:1" x14ac:dyDescent="0.2">
      <c r="A112" s="90" t="s">
        <v>119</v>
      </c>
    </row>
    <row r="113" spans="1:1" x14ac:dyDescent="0.2">
      <c r="A113" s="90" t="s">
        <v>120</v>
      </c>
    </row>
    <row r="114" spans="1:1" x14ac:dyDescent="0.2">
      <c r="A114" s="90" t="s">
        <v>121</v>
      </c>
    </row>
    <row r="115" spans="1:1" x14ac:dyDescent="0.2">
      <c r="A115" s="90" t="s">
        <v>122</v>
      </c>
    </row>
    <row r="116" spans="1:1" x14ac:dyDescent="0.2">
      <c r="A116" s="90" t="s">
        <v>123</v>
      </c>
    </row>
    <row r="117" spans="1:1" x14ac:dyDescent="0.2">
      <c r="A117" s="90" t="s">
        <v>124</v>
      </c>
    </row>
    <row r="118" spans="1:1" x14ac:dyDescent="0.2">
      <c r="A118" s="90" t="s">
        <v>125</v>
      </c>
    </row>
    <row r="119" spans="1:1" x14ac:dyDescent="0.2">
      <c r="A119" s="90" t="s">
        <v>126</v>
      </c>
    </row>
    <row r="120" spans="1:1" x14ac:dyDescent="0.2">
      <c r="A120" s="90" t="s">
        <v>127</v>
      </c>
    </row>
    <row r="121" spans="1:1" x14ac:dyDescent="0.2">
      <c r="A121" s="90" t="s">
        <v>128</v>
      </c>
    </row>
    <row r="122" spans="1:1" x14ac:dyDescent="0.2">
      <c r="A122" s="90" t="s">
        <v>129</v>
      </c>
    </row>
    <row r="123" spans="1:1" x14ac:dyDescent="0.2">
      <c r="A123" s="90" t="s">
        <v>130</v>
      </c>
    </row>
    <row r="124" spans="1:1" x14ac:dyDescent="0.2">
      <c r="A124" s="90" t="s">
        <v>131</v>
      </c>
    </row>
    <row r="125" spans="1:1" x14ac:dyDescent="0.2">
      <c r="A125" s="90" t="s">
        <v>132</v>
      </c>
    </row>
    <row r="126" spans="1:1" x14ac:dyDescent="0.2">
      <c r="A126" s="90" t="s">
        <v>133</v>
      </c>
    </row>
    <row r="127" spans="1:1" x14ac:dyDescent="0.2">
      <c r="A127" s="90" t="s">
        <v>134</v>
      </c>
    </row>
    <row r="128" spans="1:1" x14ac:dyDescent="0.2">
      <c r="A128" s="90" t="s">
        <v>135</v>
      </c>
    </row>
    <row r="129" spans="1:1" x14ac:dyDescent="0.2">
      <c r="A129" s="90" t="s">
        <v>136</v>
      </c>
    </row>
    <row r="130" spans="1:1" x14ac:dyDescent="0.2">
      <c r="A130" s="90" t="s">
        <v>137</v>
      </c>
    </row>
    <row r="131" spans="1:1" x14ac:dyDescent="0.2">
      <c r="A131" s="90" t="s">
        <v>138</v>
      </c>
    </row>
    <row r="132" spans="1:1" x14ac:dyDescent="0.2">
      <c r="A132" s="90" t="s">
        <v>139</v>
      </c>
    </row>
    <row r="133" spans="1:1" x14ac:dyDescent="0.2">
      <c r="A133" s="90" t="s">
        <v>140</v>
      </c>
    </row>
    <row r="134" spans="1:1" x14ac:dyDescent="0.2">
      <c r="A134" s="90" t="s">
        <v>141</v>
      </c>
    </row>
    <row r="135" spans="1:1" x14ac:dyDescent="0.2">
      <c r="A135" s="90" t="s">
        <v>142</v>
      </c>
    </row>
    <row r="136" spans="1:1" x14ac:dyDescent="0.2">
      <c r="A136" s="90" t="s">
        <v>143</v>
      </c>
    </row>
    <row r="137" spans="1:1" x14ac:dyDescent="0.2">
      <c r="A137" s="90" t="s">
        <v>144</v>
      </c>
    </row>
    <row r="138" spans="1:1" x14ac:dyDescent="0.2">
      <c r="A138" s="90" t="s">
        <v>145</v>
      </c>
    </row>
    <row r="139" spans="1:1" x14ac:dyDescent="0.2">
      <c r="A139" s="90" t="s">
        <v>146</v>
      </c>
    </row>
    <row r="140" spans="1:1" x14ac:dyDescent="0.2">
      <c r="A140" s="90" t="s">
        <v>147</v>
      </c>
    </row>
    <row r="141" spans="1:1" x14ac:dyDescent="0.2">
      <c r="A141" s="90" t="s">
        <v>148</v>
      </c>
    </row>
    <row r="142" spans="1:1" x14ac:dyDescent="0.2">
      <c r="A142" s="90" t="s">
        <v>149</v>
      </c>
    </row>
    <row r="143" spans="1:1" x14ac:dyDescent="0.2">
      <c r="A143" s="90" t="s">
        <v>150</v>
      </c>
    </row>
    <row r="144" spans="1:1" x14ac:dyDescent="0.2">
      <c r="A144" s="90" t="s">
        <v>151</v>
      </c>
    </row>
    <row r="145" spans="1:1" x14ac:dyDescent="0.2">
      <c r="A145" s="90" t="s">
        <v>152</v>
      </c>
    </row>
    <row r="146" spans="1:1" x14ac:dyDescent="0.2">
      <c r="A146" s="90" t="s">
        <v>153</v>
      </c>
    </row>
    <row r="147" spans="1:1" x14ac:dyDescent="0.2">
      <c r="A147" s="90" t="s">
        <v>154</v>
      </c>
    </row>
    <row r="148" spans="1:1" x14ac:dyDescent="0.2">
      <c r="A148" s="90" t="s">
        <v>155</v>
      </c>
    </row>
    <row r="149" spans="1:1" x14ac:dyDescent="0.2">
      <c r="A149" s="90" t="s">
        <v>156</v>
      </c>
    </row>
    <row r="150" spans="1:1" x14ac:dyDescent="0.2">
      <c r="A150" s="90" t="s">
        <v>157</v>
      </c>
    </row>
    <row r="151" spans="1:1" x14ac:dyDescent="0.2">
      <c r="A151" s="90" t="s">
        <v>158</v>
      </c>
    </row>
    <row r="152" spans="1:1" x14ac:dyDescent="0.2">
      <c r="A152" s="90" t="s">
        <v>159</v>
      </c>
    </row>
    <row r="153" spans="1:1" x14ac:dyDescent="0.2">
      <c r="A153" s="90" t="s">
        <v>160</v>
      </c>
    </row>
    <row r="154" spans="1:1" x14ac:dyDescent="0.2">
      <c r="A154" s="90" t="s">
        <v>161</v>
      </c>
    </row>
    <row r="155" spans="1:1" x14ac:dyDescent="0.2">
      <c r="A155" s="90" t="s">
        <v>162</v>
      </c>
    </row>
    <row r="156" spans="1:1" x14ac:dyDescent="0.2">
      <c r="A156" s="90" t="s">
        <v>163</v>
      </c>
    </row>
    <row r="157" spans="1:1" x14ac:dyDescent="0.2">
      <c r="A157" s="90" t="s">
        <v>164</v>
      </c>
    </row>
    <row r="158" spans="1:1" x14ac:dyDescent="0.2">
      <c r="A158" s="90" t="s">
        <v>165</v>
      </c>
    </row>
    <row r="159" spans="1:1" x14ac:dyDescent="0.2">
      <c r="A159" s="90" t="s">
        <v>166</v>
      </c>
    </row>
    <row r="160" spans="1:1" x14ac:dyDescent="0.2">
      <c r="A160" s="90" t="s">
        <v>167</v>
      </c>
    </row>
    <row r="161" spans="1:1" x14ac:dyDescent="0.2">
      <c r="A161" s="90" t="s">
        <v>168</v>
      </c>
    </row>
    <row r="162" spans="1:1" x14ac:dyDescent="0.2">
      <c r="A162" s="90" t="s">
        <v>169</v>
      </c>
    </row>
    <row r="163" spans="1:1" x14ac:dyDescent="0.2">
      <c r="A163" s="90" t="s">
        <v>170</v>
      </c>
    </row>
    <row r="164" spans="1:1" x14ac:dyDescent="0.2">
      <c r="A164" s="90" t="s">
        <v>171</v>
      </c>
    </row>
    <row r="165" spans="1:1" x14ac:dyDescent="0.2">
      <c r="A165" s="90" t="s">
        <v>172</v>
      </c>
    </row>
    <row r="166" spans="1:1" ht="13.5" thickBot="1" x14ac:dyDescent="0.25">
      <c r="A166" s="91" t="s">
        <v>173</v>
      </c>
    </row>
    <row r="167" spans="1:1" x14ac:dyDescent="0.2">
      <c r="A167" s="24" t="s">
        <v>176</v>
      </c>
    </row>
    <row r="168" spans="1:1" x14ac:dyDescent="0.2">
      <c r="A168" s="25" t="s">
        <v>177</v>
      </c>
    </row>
    <row r="169" spans="1:1" x14ac:dyDescent="0.2">
      <c r="A169" s="25" t="s">
        <v>178</v>
      </c>
    </row>
    <row r="170" spans="1:1" x14ac:dyDescent="0.2">
      <c r="A170" s="25" t="s">
        <v>179</v>
      </c>
    </row>
    <row r="171" spans="1:1" x14ac:dyDescent="0.2">
      <c r="A171" s="25" t="s">
        <v>180</v>
      </c>
    </row>
    <row r="172" spans="1:1" x14ac:dyDescent="0.2">
      <c r="A172" s="25" t="s">
        <v>181</v>
      </c>
    </row>
    <row r="173" spans="1:1" x14ac:dyDescent="0.2">
      <c r="A173" s="25" t="s">
        <v>182</v>
      </c>
    </row>
    <row r="174" spans="1:1" x14ac:dyDescent="0.2">
      <c r="A174" s="25" t="s">
        <v>183</v>
      </c>
    </row>
    <row r="175" spans="1:1" x14ac:dyDescent="0.2">
      <c r="A175" s="25" t="s">
        <v>184</v>
      </c>
    </row>
    <row r="176" spans="1:1" x14ac:dyDescent="0.2">
      <c r="A176" s="25" t="s">
        <v>185</v>
      </c>
    </row>
    <row r="177" spans="1:1" x14ac:dyDescent="0.2">
      <c r="A177" s="25" t="s">
        <v>186</v>
      </c>
    </row>
    <row r="178" spans="1:1" ht="13.5" thickBot="1" x14ac:dyDescent="0.25">
      <c r="A178" s="26" t="s">
        <v>187</v>
      </c>
    </row>
    <row r="179" spans="1:1" x14ac:dyDescent="0.2">
      <c r="A179" s="25" t="str">
        <f>IF(Stamoplysninger!C39&gt;0, Stamoplysninger!C39," ")</f>
        <v xml:space="preserve"> </v>
      </c>
    </row>
    <row r="180" spans="1:1" x14ac:dyDescent="0.2">
      <c r="A180" s="128" t="str">
        <f>IF(Stamoplysninger!C40&gt;0, Stamoplysninger!C40," ")</f>
        <v xml:space="preserve"> </v>
      </c>
    </row>
    <row r="181" spans="1:1" x14ac:dyDescent="0.2">
      <c r="A181" s="128" t="str">
        <f>IF(Stamoplysninger!C41&gt;0, Stamoplysninger!C41," ")</f>
        <v xml:space="preserve"> </v>
      </c>
    </row>
    <row r="182" spans="1:1" x14ac:dyDescent="0.2">
      <c r="A182" s="128" t="str">
        <f>IF(Stamoplysninger!C42&gt;0, Stamoplysninger!C42," ")</f>
        <v xml:space="preserve"> </v>
      </c>
    </row>
    <row r="183" spans="1:1" x14ac:dyDescent="0.2">
      <c r="A183" s="128" t="str">
        <f>IF(Stamoplysninger!C43&gt;0, Stamoplysninger!C43," ")</f>
        <v xml:space="preserve"> </v>
      </c>
    </row>
    <row r="184" spans="1:1" x14ac:dyDescent="0.2">
      <c r="A184" s="128" t="str">
        <f>IF(Stamoplysninger!C44&gt;0, Stamoplysninger!C44," ")</f>
        <v xml:space="preserve"> </v>
      </c>
    </row>
    <row r="185" spans="1:1" x14ac:dyDescent="0.2">
      <c r="A185" s="128" t="str">
        <f>IF(Stamoplysninger!C45&gt;0, Stamoplysninger!C45," ")</f>
        <v xml:space="preserve"> </v>
      </c>
    </row>
    <row r="186" spans="1:1" x14ac:dyDescent="0.2">
      <c r="A186" s="128" t="str">
        <f>IF(Stamoplysninger!C46&gt;0, Stamoplysninger!C46," ")</f>
        <v xml:space="preserve"> </v>
      </c>
    </row>
    <row r="187" spans="1:1" x14ac:dyDescent="0.2">
      <c r="A187" s="128" t="str">
        <f>IF(Stamoplysninger!C47&gt;0, Stamoplysninger!C47," ")</f>
        <v xml:space="preserve"> </v>
      </c>
    </row>
    <row r="188" spans="1:1" x14ac:dyDescent="0.2">
      <c r="A188" s="128" t="str">
        <f>IF(Stamoplysninger!C48&gt;0, Stamoplysninger!C48," ")</f>
        <v xml:space="preserve"> </v>
      </c>
    </row>
    <row r="189" spans="1:1" x14ac:dyDescent="0.2">
      <c r="A189" s="128" t="str">
        <f>IF(Stamoplysninger!C49&gt;0, Stamoplysninger!C49," ")</f>
        <v xml:space="preserve"> </v>
      </c>
    </row>
    <row r="190" spans="1:1" x14ac:dyDescent="0.2">
      <c r="A190" s="128" t="str">
        <f>IF(Stamoplysninger!C50&gt;0, Stamoplysninger!C50," ")</f>
        <v xml:space="preserve"> </v>
      </c>
    </row>
    <row r="191" spans="1:1" x14ac:dyDescent="0.2">
      <c r="A191" s="128" t="str">
        <f>IF(Stamoplysninger!C51&gt;0, Stamoplysninger!C51," ")</f>
        <v xml:space="preserve"> </v>
      </c>
    </row>
    <row r="192" spans="1:1" x14ac:dyDescent="0.2">
      <c r="A192" s="128" t="str">
        <f>IF(Stamoplysninger!C52&gt;0, Stamoplysninger!C52," ")</f>
        <v xml:space="preserve"> </v>
      </c>
    </row>
    <row r="193" spans="1:1" ht="13.5" thickBot="1" x14ac:dyDescent="0.25">
      <c r="A193" s="137" t="str">
        <f>IF(Stamoplysninger!C53&gt;0, Stamoplysninger!C53," ")</f>
        <v xml:space="preserve"> </v>
      </c>
    </row>
  </sheetData>
  <sheetProtection algorithmName="SHA-512" hashValue="Fl/SIf0I4jt/nDY41ZJbDDf52qkCTCx1hrCOKkQrBFE8JurfaGs08QKYyE2+m4Db2Iq61Ov5shoxVGNKwDbeAw==" saltValue="qgWkY6A54f+t9LYZk8+s8w==" spinCount="100000" sheet="1" selectLockedCells="1" selectUnlockedCells="1"/>
  <phoneticPr fontId="34"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12">
    <tabColor rgb="FFFF0000"/>
  </sheetPr>
  <dimension ref="A1:D48"/>
  <sheetViews>
    <sheetView zoomScaleNormal="100" workbookViewId="0">
      <selection activeCell="G18" sqref="G18"/>
    </sheetView>
  </sheetViews>
  <sheetFormatPr defaultColWidth="9.140625" defaultRowHeight="14.25" x14ac:dyDescent="0.2"/>
  <cols>
    <col min="1" max="1" width="61.140625" style="50" customWidth="1"/>
    <col min="2" max="2" width="69.42578125" style="14" customWidth="1"/>
    <col min="3" max="16384" width="9.140625" style="14"/>
  </cols>
  <sheetData>
    <row r="1" spans="1:4" ht="25.5" x14ac:dyDescent="0.35">
      <c r="A1" s="49" t="s">
        <v>28</v>
      </c>
      <c r="B1" s="20"/>
      <c r="D1" s="15"/>
    </row>
    <row r="2" spans="1:4" ht="15" customHeight="1" x14ac:dyDescent="0.2"/>
    <row r="3" spans="1:4" s="15" customFormat="1" ht="15" customHeight="1" x14ac:dyDescent="0.2">
      <c r="A3" s="215" t="s">
        <v>45</v>
      </c>
      <c r="B3" s="215"/>
    </row>
    <row r="4" spans="1:4" s="15" customFormat="1" ht="15" customHeight="1" x14ac:dyDescent="0.2">
      <c r="A4" s="51" t="s">
        <v>245</v>
      </c>
      <c r="B4" s="19"/>
    </row>
    <row r="5" spans="1:4" s="16" customFormat="1" ht="15" customHeight="1" x14ac:dyDescent="0.2">
      <c r="A5" s="52" t="s">
        <v>49</v>
      </c>
    </row>
    <row r="6" spans="1:4" s="16" customFormat="1" ht="15" customHeight="1" x14ac:dyDescent="0.2">
      <c r="A6" s="53" t="s">
        <v>302</v>
      </c>
    </row>
    <row r="7" spans="1:4" s="16" customFormat="1" ht="15" customHeight="1" x14ac:dyDescent="0.2">
      <c r="A7" s="53" t="s">
        <v>303</v>
      </c>
    </row>
    <row r="8" spans="1:4" s="16" customFormat="1" ht="15" customHeight="1" x14ac:dyDescent="0.2">
      <c r="A8" s="52" t="s">
        <v>244</v>
      </c>
    </row>
    <row r="9" spans="1:4" s="16" customFormat="1" ht="15" customHeight="1" x14ac:dyDescent="0.2">
      <c r="A9" s="52" t="s">
        <v>50</v>
      </c>
    </row>
    <row r="10" spans="1:4" s="15" customFormat="1" ht="15" customHeight="1" x14ac:dyDescent="0.2">
      <c r="A10" s="215" t="s">
        <v>46</v>
      </c>
      <c r="B10" s="215"/>
    </row>
    <row r="11" spans="1:4" s="16" customFormat="1" ht="15" customHeight="1" x14ac:dyDescent="0.2">
      <c r="A11" s="53" t="s">
        <v>223</v>
      </c>
    </row>
    <row r="12" spans="1:4" s="16" customFormat="1" ht="15" customHeight="1" x14ac:dyDescent="0.2">
      <c r="A12" s="53" t="s">
        <v>235</v>
      </c>
    </row>
    <row r="13" spans="1:4" s="16" customFormat="1" ht="15" customHeight="1" x14ac:dyDescent="0.2">
      <c r="A13" s="53" t="s">
        <v>224</v>
      </c>
    </row>
    <row r="14" spans="1:4" s="16" customFormat="1" ht="15" customHeight="1" x14ac:dyDescent="0.2">
      <c r="A14" s="53" t="s">
        <v>225</v>
      </c>
    </row>
    <row r="15" spans="1:4" s="16" customFormat="1" ht="15" customHeight="1" x14ac:dyDescent="0.2">
      <c r="A15" s="53" t="s">
        <v>226</v>
      </c>
    </row>
    <row r="16" spans="1:4" s="16" customFormat="1" ht="15" customHeight="1" x14ac:dyDescent="0.2">
      <c r="A16" s="53" t="s">
        <v>227</v>
      </c>
    </row>
    <row r="17" spans="1:2" s="16" customFormat="1" ht="15" customHeight="1" x14ac:dyDescent="0.2">
      <c r="A17" s="53" t="s">
        <v>228</v>
      </c>
    </row>
    <row r="18" spans="1:2" s="16" customFormat="1" ht="15" customHeight="1" x14ac:dyDescent="0.2">
      <c r="A18" s="53" t="s">
        <v>229</v>
      </c>
    </row>
    <row r="19" spans="1:2" s="16" customFormat="1" ht="15" customHeight="1" x14ac:dyDescent="0.2">
      <c r="A19" s="53" t="s">
        <v>230</v>
      </c>
    </row>
    <row r="20" spans="1:2" s="16" customFormat="1" ht="15" customHeight="1" x14ac:dyDescent="0.2">
      <c r="A20" s="53" t="s">
        <v>234</v>
      </c>
    </row>
    <row r="21" spans="1:2" s="16" customFormat="1" ht="15" customHeight="1" x14ac:dyDescent="0.2">
      <c r="A21" s="53" t="s">
        <v>231</v>
      </c>
    </row>
    <row r="22" spans="1:2" s="16" customFormat="1" ht="15" customHeight="1" x14ac:dyDescent="0.2">
      <c r="A22" s="53" t="s">
        <v>238</v>
      </c>
    </row>
    <row r="23" spans="1:2" s="16" customFormat="1" ht="15" customHeight="1" x14ac:dyDescent="0.2">
      <c r="A23" s="53" t="s">
        <v>232</v>
      </c>
    </row>
    <row r="24" spans="1:2" s="16" customFormat="1" ht="15" customHeight="1" x14ac:dyDescent="0.2">
      <c r="A24" s="53" t="s">
        <v>233</v>
      </c>
    </row>
    <row r="25" spans="1:2" s="16" customFormat="1" ht="15" customHeight="1" x14ac:dyDescent="0.2">
      <c r="A25" s="53" t="s">
        <v>29</v>
      </c>
    </row>
    <row r="26" spans="1:2" s="18" customFormat="1" ht="15" customHeight="1" x14ac:dyDescent="0.2">
      <c r="A26" s="214" t="s">
        <v>47</v>
      </c>
      <c r="B26" s="214"/>
    </row>
    <row r="27" spans="1:2" s="16" customFormat="1" ht="15" customHeight="1" x14ac:dyDescent="0.2">
      <c r="A27" s="53" t="s">
        <v>30</v>
      </c>
      <c r="B27" s="17"/>
    </row>
    <row r="28" spans="1:2" s="16" customFormat="1" ht="15" customHeight="1" x14ac:dyDescent="0.2">
      <c r="A28" s="53" t="s">
        <v>31</v>
      </c>
      <c r="B28" s="17"/>
    </row>
    <row r="29" spans="1:2" s="16" customFormat="1" ht="15" customHeight="1" x14ac:dyDescent="0.2">
      <c r="A29" s="53" t="s">
        <v>56</v>
      </c>
      <c r="B29" s="17"/>
    </row>
    <row r="30" spans="1:2" s="16" customFormat="1" ht="15" customHeight="1" x14ac:dyDescent="0.2">
      <c r="A30" s="53" t="s">
        <v>57</v>
      </c>
      <c r="B30" s="17"/>
    </row>
    <row r="31" spans="1:2" s="16" customFormat="1" ht="15" customHeight="1" x14ac:dyDescent="0.2">
      <c r="A31" s="53" t="s">
        <v>242</v>
      </c>
      <c r="B31" s="17"/>
    </row>
    <row r="32" spans="1:2" s="16" customFormat="1" ht="15" customHeight="1" x14ac:dyDescent="0.2">
      <c r="A32" s="53" t="s">
        <v>241</v>
      </c>
      <c r="B32" s="17"/>
    </row>
    <row r="33" spans="1:2" s="18" customFormat="1" ht="15" customHeight="1" x14ac:dyDescent="0.2">
      <c r="A33" s="214" t="s">
        <v>32</v>
      </c>
      <c r="B33" s="214"/>
    </row>
    <row r="34" spans="1:2" s="16" customFormat="1" ht="15" customHeight="1" x14ac:dyDescent="0.2">
      <c r="A34" s="53" t="s">
        <v>30</v>
      </c>
    </row>
    <row r="35" spans="1:2" s="16" customFormat="1" ht="15" customHeight="1" x14ac:dyDescent="0.2">
      <c r="A35" s="53" t="s">
        <v>31</v>
      </c>
    </row>
    <row r="36" spans="1:2" s="16" customFormat="1" ht="15" customHeight="1" x14ac:dyDescent="0.2">
      <c r="A36" s="53" t="s">
        <v>33</v>
      </c>
    </row>
    <row r="37" spans="1:2" s="16" customFormat="1" ht="15" customHeight="1" x14ac:dyDescent="0.2">
      <c r="A37" s="214" t="s">
        <v>34</v>
      </c>
      <c r="B37" s="214"/>
    </row>
    <row r="38" spans="1:2" s="16" customFormat="1" ht="15" customHeight="1" x14ac:dyDescent="0.2">
      <c r="A38" s="53" t="str">
        <f>"Åbningsbalance pr. 1. januar "&amp;Stamoplysninger!C7</f>
        <v>Åbningsbalance pr. 1. januar 2026</v>
      </c>
    </row>
    <row r="39" spans="1:2" s="16" customFormat="1" ht="15" customHeight="1" x14ac:dyDescent="0.2">
      <c r="A39" s="53" t="s">
        <v>14</v>
      </c>
    </row>
    <row r="40" spans="1:2" s="16" customFormat="1" ht="15" customHeight="1" x14ac:dyDescent="0.2">
      <c r="A40" s="53" t="s">
        <v>51</v>
      </c>
    </row>
    <row r="41" spans="1:2" s="16" customFormat="1" ht="15" customHeight="1" x14ac:dyDescent="0.2">
      <c r="A41" s="53" t="s">
        <v>64</v>
      </c>
    </row>
    <row r="42" spans="1:2" s="16" customFormat="1" ht="15" customHeight="1" x14ac:dyDescent="0.2">
      <c r="A42" s="53" t="s">
        <v>35</v>
      </c>
    </row>
    <row r="43" spans="1:2" s="16" customFormat="1" ht="15" customHeight="1" x14ac:dyDescent="0.2">
      <c r="A43" s="53" t="s">
        <v>299</v>
      </c>
    </row>
    <row r="44" spans="1:2" ht="15" customHeight="1" x14ac:dyDescent="0.2">
      <c r="A44" s="53" t="s">
        <v>36</v>
      </c>
    </row>
    <row r="45" spans="1:2" x14ac:dyDescent="0.2">
      <c r="A45" s="51" t="str">
        <f>Stamoplysninger!C27&amp;" overført til "&amp;Stamoplysninger!$C$7+1</f>
        <v xml:space="preserve"> overført til 2027</v>
      </c>
    </row>
    <row r="46" spans="1:2" x14ac:dyDescent="0.2">
      <c r="A46" s="51" t="str">
        <f>Stamoplysninger!C28&amp;" overført til "&amp;Stamoplysninger!$C$7+1</f>
        <v xml:space="preserve"> overført til 2027</v>
      </c>
    </row>
    <row r="47" spans="1:2" x14ac:dyDescent="0.2">
      <c r="A47" s="51" t="str">
        <f>Stamoplysninger!C29&amp;" overført til "&amp;Stamoplysninger!$C$7+1</f>
        <v xml:space="preserve"> overført til 2027</v>
      </c>
    </row>
    <row r="48" spans="1:2" x14ac:dyDescent="0.2">
      <c r="A48" s="51" t="str">
        <f>Stamoplysninger!C30&amp;" overført til "&amp;Stamoplysninger!$C$7+1</f>
        <v xml:space="preserve"> overført til 2027</v>
      </c>
    </row>
  </sheetData>
  <sheetProtection algorithmName="SHA-512" hashValue="3iAuXcJjrKkn2mn/PcnsoCDz62x2LZBBug/4NNDwZ9ha2QMbg5o5qzIeS6Ok1/cHSjm9QLoFCiWNN7KXc4HJeA==" saltValue="Qmk5tAavf9zlPx5hpDTbJg==" spinCount="100000" sheet="1" selectLockedCells="1" selectUnlockedCells="1"/>
  <mergeCells count="5">
    <mergeCell ref="A37:B37"/>
    <mergeCell ref="A3:B3"/>
    <mergeCell ref="A10:B10"/>
    <mergeCell ref="A26:B26"/>
    <mergeCell ref="A33:B33"/>
  </mergeCells>
  <phoneticPr fontId="3"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4820E-BD1F-4074-9178-8FD1586AF93D}">
  <sheetPr codeName="Ark3">
    <tabColor rgb="FF92D050"/>
  </sheetPr>
  <dimension ref="B2:D54"/>
  <sheetViews>
    <sheetView zoomScale="115" zoomScaleNormal="115" workbookViewId="0">
      <selection activeCell="B2" sqref="B2:D2"/>
    </sheetView>
  </sheetViews>
  <sheetFormatPr defaultRowHeight="12.75" x14ac:dyDescent="0.2"/>
  <cols>
    <col min="1" max="1" width="3.85546875" customWidth="1"/>
    <col min="2" max="2" width="47.7109375" customWidth="1"/>
    <col min="3" max="3" width="49.7109375" bestFit="1" customWidth="1"/>
    <col min="4" max="4" width="12.5703125" bestFit="1" customWidth="1"/>
  </cols>
  <sheetData>
    <row r="2" spans="2:4" ht="25.5" x14ac:dyDescent="0.2">
      <c r="B2" s="201" t="s">
        <v>0</v>
      </c>
      <c r="C2" s="201"/>
      <c r="D2" s="201"/>
    </row>
    <row r="3" spans="2:4" ht="18" x14ac:dyDescent="0.2">
      <c r="B3" s="67"/>
      <c r="C3" s="67"/>
    </row>
    <row r="4" spans="2:4" ht="47.1" customHeight="1" x14ac:dyDescent="0.2">
      <c r="B4" s="203" t="s">
        <v>66</v>
      </c>
      <c r="C4" s="203"/>
    </row>
    <row r="5" spans="2:4" ht="15" x14ac:dyDescent="0.2">
      <c r="B5" s="22"/>
      <c r="C5" s="32" t="str">
        <f>IF(COUNTA(C6:C20)=15,"","Alle felter skal udfyldes - evt. med kr. 0")</f>
        <v>Alle felter skal udfyldes - evt. med kr. 0</v>
      </c>
    </row>
    <row r="6" spans="2:4" ht="15" x14ac:dyDescent="0.2">
      <c r="B6" s="35" t="s">
        <v>1</v>
      </c>
      <c r="C6" s="84"/>
    </row>
    <row r="7" spans="2:4" ht="15" x14ac:dyDescent="0.2">
      <c r="B7" s="35" t="s">
        <v>2</v>
      </c>
      <c r="C7" s="188">
        <v>2026</v>
      </c>
    </row>
    <row r="8" spans="2:4" ht="15" x14ac:dyDescent="0.2">
      <c r="B8" s="35" t="s">
        <v>3</v>
      </c>
      <c r="C8" s="85"/>
    </row>
    <row r="9" spans="2:4" ht="15" x14ac:dyDescent="0.2">
      <c r="B9" s="35" t="s">
        <v>24</v>
      </c>
      <c r="C9" s="85"/>
    </row>
    <row r="10" spans="2:4" ht="15" x14ac:dyDescent="0.2">
      <c r="B10" s="35" t="s">
        <v>58</v>
      </c>
      <c r="C10" s="85"/>
    </row>
    <row r="11" spans="2:4" ht="15" x14ac:dyDescent="0.2">
      <c r="B11" s="35" t="s">
        <v>59</v>
      </c>
      <c r="C11" s="85"/>
    </row>
    <row r="12" spans="2:4" ht="15" x14ac:dyDescent="0.2">
      <c r="B12" s="35" t="s">
        <v>284</v>
      </c>
      <c r="C12" s="85"/>
    </row>
    <row r="13" spans="2:4" ht="15" x14ac:dyDescent="0.2">
      <c r="B13" s="35" t="s">
        <v>65</v>
      </c>
      <c r="C13" s="85"/>
    </row>
    <row r="14" spans="2:4" ht="15" x14ac:dyDescent="0.2">
      <c r="B14" s="35" t="s">
        <v>4</v>
      </c>
      <c r="C14" s="85"/>
    </row>
    <row r="15" spans="2:4" ht="15" x14ac:dyDescent="0.2">
      <c r="B15" s="35" t="s">
        <v>5</v>
      </c>
      <c r="C15" s="85"/>
    </row>
    <row r="16" spans="2:4" ht="15" x14ac:dyDescent="0.2">
      <c r="B16" s="35" t="s">
        <v>237</v>
      </c>
      <c r="C16" s="85"/>
      <c r="D16" s="141" t="s">
        <v>240</v>
      </c>
    </row>
    <row r="17" spans="2:4" ht="15" x14ac:dyDescent="0.2">
      <c r="B17" s="35" t="s">
        <v>239</v>
      </c>
      <c r="C17" s="85"/>
      <c r="D17" s="141" t="s">
        <v>240</v>
      </c>
    </row>
    <row r="18" spans="2:4" ht="15" x14ac:dyDescent="0.2">
      <c r="B18" s="35" t="s">
        <v>6</v>
      </c>
      <c r="C18" s="86"/>
    </row>
    <row r="19" spans="2:4" ht="15" x14ac:dyDescent="0.2">
      <c r="B19" s="35" t="s">
        <v>7</v>
      </c>
      <c r="C19" s="86"/>
    </row>
    <row r="20" spans="2:4" ht="15" x14ac:dyDescent="0.2">
      <c r="B20" s="35" t="s">
        <v>8</v>
      </c>
      <c r="C20" s="86"/>
    </row>
    <row r="21" spans="2:4" ht="15" x14ac:dyDescent="0.2">
      <c r="B21" s="1"/>
      <c r="C21" s="1"/>
    </row>
    <row r="22" spans="2:4" ht="33" customHeight="1" x14ac:dyDescent="0.2">
      <c r="B22" s="201" t="str">
        <f>"Andre øremærkede konti "&amp;Stamoplysninger!C7</f>
        <v>Andre øremærkede konti 2026</v>
      </c>
      <c r="C22" s="201"/>
      <c r="D22" s="126"/>
    </row>
    <row r="23" spans="2:4" ht="17.45" customHeight="1" x14ac:dyDescent="0.2">
      <c r="B23" s="68"/>
      <c r="C23" s="68"/>
      <c r="D23" s="68"/>
    </row>
    <row r="24" spans="2:4" ht="42.75" customHeight="1" x14ac:dyDescent="0.2">
      <c r="B24" s="199" t="s">
        <v>285</v>
      </c>
      <c r="C24" s="199"/>
      <c r="D24" s="199"/>
    </row>
    <row r="25" spans="2:4" ht="30.6" customHeight="1" x14ac:dyDescent="0.2">
      <c r="B25" s="200" t="s">
        <v>52</v>
      </c>
      <c r="C25" s="200"/>
      <c r="D25" s="200"/>
    </row>
    <row r="26" spans="2:4" ht="15" customHeight="1" x14ac:dyDescent="0.2">
      <c r="B26" s="33"/>
      <c r="C26" s="33" t="s">
        <v>27</v>
      </c>
      <c r="D26" s="33" t="s">
        <v>44</v>
      </c>
    </row>
    <row r="27" spans="2:4" ht="14.25" x14ac:dyDescent="0.2">
      <c r="B27" s="33" t="s">
        <v>41</v>
      </c>
      <c r="C27" s="87"/>
      <c r="D27" s="88"/>
    </row>
    <row r="28" spans="2:4" ht="14.25" x14ac:dyDescent="0.2">
      <c r="B28" s="33" t="s">
        <v>42</v>
      </c>
      <c r="C28" s="87"/>
      <c r="D28" s="88"/>
    </row>
    <row r="29" spans="2:4" ht="14.25" x14ac:dyDescent="0.2">
      <c r="B29" s="33" t="s">
        <v>43</v>
      </c>
      <c r="C29" s="87"/>
      <c r="D29" s="88"/>
    </row>
    <row r="30" spans="2:4" ht="14.25" x14ac:dyDescent="0.2">
      <c r="B30" s="33" t="s">
        <v>236</v>
      </c>
      <c r="C30" s="87"/>
      <c r="D30" s="88"/>
    </row>
    <row r="31" spans="2:4" ht="14.25" x14ac:dyDescent="0.2">
      <c r="B31" s="34"/>
      <c r="C31" s="34"/>
      <c r="D31" s="34"/>
    </row>
    <row r="32" spans="2:4" ht="72.75" customHeight="1" x14ac:dyDescent="0.2">
      <c r="B32" s="202" t="s">
        <v>291</v>
      </c>
      <c r="C32" s="202"/>
      <c r="D32" s="202"/>
    </row>
    <row r="33" spans="2:4" ht="22.15" customHeight="1" x14ac:dyDescent="0.2">
      <c r="B33" s="199"/>
      <c r="C33" s="199"/>
      <c r="D33" s="199"/>
    </row>
    <row r="34" spans="2:4" ht="25.5" x14ac:dyDescent="0.2">
      <c r="B34" s="201" t="s">
        <v>202</v>
      </c>
      <c r="C34" s="201"/>
      <c r="D34" s="126"/>
    </row>
    <row r="35" spans="2:4" ht="25.5" x14ac:dyDescent="0.2">
      <c r="B35" s="68"/>
      <c r="C35" s="68"/>
      <c r="D35" s="68"/>
    </row>
    <row r="36" spans="2:4" ht="74.25" customHeight="1" x14ac:dyDescent="0.2">
      <c r="B36" s="199" t="s">
        <v>218</v>
      </c>
      <c r="C36" s="199"/>
      <c r="D36" s="199"/>
    </row>
    <row r="37" spans="2:4" ht="14.25" x14ac:dyDescent="0.2">
      <c r="B37" s="200"/>
      <c r="C37" s="200"/>
      <c r="D37" s="200"/>
    </row>
    <row r="38" spans="2:4" ht="14.25" x14ac:dyDescent="0.2">
      <c r="B38" s="33"/>
      <c r="C38" s="33" t="s">
        <v>191</v>
      </c>
    </row>
    <row r="39" spans="2:4" ht="14.25" x14ac:dyDescent="0.2">
      <c r="B39" s="33" t="s">
        <v>203</v>
      </c>
      <c r="C39" s="87"/>
    </row>
    <row r="40" spans="2:4" ht="14.25" x14ac:dyDescent="0.2">
      <c r="B40" s="33" t="s">
        <v>204</v>
      </c>
      <c r="C40" s="87"/>
    </row>
    <row r="41" spans="2:4" ht="14.25" x14ac:dyDescent="0.2">
      <c r="B41" s="33" t="s">
        <v>205</v>
      </c>
      <c r="C41" s="87"/>
    </row>
    <row r="42" spans="2:4" ht="14.25" x14ac:dyDescent="0.2">
      <c r="B42" s="33" t="s">
        <v>206</v>
      </c>
      <c r="C42" s="87"/>
    </row>
    <row r="43" spans="2:4" ht="14.25" x14ac:dyDescent="0.2">
      <c r="B43" s="33" t="s">
        <v>207</v>
      </c>
      <c r="C43" s="87"/>
    </row>
    <row r="44" spans="2:4" ht="14.25" x14ac:dyDescent="0.2">
      <c r="B44" s="33" t="s">
        <v>208</v>
      </c>
      <c r="C44" s="87"/>
    </row>
    <row r="45" spans="2:4" ht="14.25" x14ac:dyDescent="0.2">
      <c r="B45" s="33" t="s">
        <v>209</v>
      </c>
      <c r="C45" s="87"/>
    </row>
    <row r="46" spans="2:4" ht="14.25" x14ac:dyDescent="0.2">
      <c r="B46" s="33" t="s">
        <v>210</v>
      </c>
      <c r="C46" s="87"/>
    </row>
    <row r="47" spans="2:4" ht="14.25" x14ac:dyDescent="0.2">
      <c r="B47" s="33" t="s">
        <v>211</v>
      </c>
      <c r="C47" s="87"/>
    </row>
    <row r="48" spans="2:4" ht="14.25" x14ac:dyDescent="0.2">
      <c r="B48" s="33" t="s">
        <v>212</v>
      </c>
      <c r="C48" s="87"/>
    </row>
    <row r="49" spans="2:4" ht="14.25" x14ac:dyDescent="0.2">
      <c r="B49" s="33" t="s">
        <v>213</v>
      </c>
      <c r="C49" s="87"/>
    </row>
    <row r="50" spans="2:4" ht="14.25" x14ac:dyDescent="0.2">
      <c r="B50" s="33" t="s">
        <v>214</v>
      </c>
      <c r="C50" s="87"/>
    </row>
    <row r="51" spans="2:4" ht="14.25" x14ac:dyDescent="0.2">
      <c r="B51" s="33" t="s">
        <v>215</v>
      </c>
      <c r="C51" s="87"/>
    </row>
    <row r="52" spans="2:4" ht="14.25" x14ac:dyDescent="0.2">
      <c r="B52" s="33" t="s">
        <v>216</v>
      </c>
      <c r="C52" s="87"/>
    </row>
    <row r="53" spans="2:4" ht="14.25" x14ac:dyDescent="0.2">
      <c r="B53" s="33" t="s">
        <v>217</v>
      </c>
      <c r="C53" s="87"/>
    </row>
    <row r="54" spans="2:4" ht="14.25" x14ac:dyDescent="0.2">
      <c r="B54" s="34"/>
      <c r="C54" s="34"/>
      <c r="D54" s="34"/>
    </row>
  </sheetData>
  <sheetProtection algorithmName="SHA-512" hashValue="OhDePP7DYeB8KjNxDFnoHWqX4HpdjzY7UcoZahokemOu11hGU5H7YOaOvhHjjzTQl7f983yHTtVU4faPxQo+SQ==" saltValue="17ZgqDvUGYOtCOH6ZqI6Qw==" spinCount="100000" sheet="1" objects="1" scenarios="1"/>
  <mergeCells count="10">
    <mergeCell ref="B4:C4"/>
    <mergeCell ref="B24:D24"/>
    <mergeCell ref="B25:D25"/>
    <mergeCell ref="B22:C22"/>
    <mergeCell ref="B2:D2"/>
    <mergeCell ref="B36:D36"/>
    <mergeCell ref="B37:D37"/>
    <mergeCell ref="B34:C34"/>
    <mergeCell ref="B32:D32"/>
    <mergeCell ref="B33:D33"/>
  </mergeCells>
  <phoneticPr fontId="3" type="noConversion"/>
  <dataValidations count="1">
    <dataValidation type="decimal" allowBlank="1" showInputMessage="1" showErrorMessage="1" errorTitle="Fejl i indtastning" error="Der må kun indtastes et positivt tal." sqref="C12:C17" xr:uid="{F760B8BC-4AA8-4DF5-B58A-06FC1C9B98BA}">
      <formula1>0</formula1>
      <formula2>1000000</formula2>
    </dataValidation>
  </dataValidations>
  <pageMargins left="0.7" right="0.7" top="0.75" bottom="0.75" header="0.3" footer="0.3"/>
  <pageSetup paperSize="9" scale="73"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D11432A2-ABC0-4747-8F18-F15B11A654FC}">
          <x14:formula1>
            <xm:f>Lister!$A$60:$A$166</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1">
    <tabColor rgb="FF92D050"/>
    <pageSetUpPr fitToPage="1"/>
  </sheetPr>
  <dimension ref="A1:S426"/>
  <sheetViews>
    <sheetView showGridLines="0" topLeftCell="B1" zoomScale="85" zoomScaleNormal="85" zoomScaleSheetLayoutView="55" workbookViewId="0">
      <pane ySplit="10" topLeftCell="A11" activePane="bottomLeft" state="frozen"/>
      <selection activeCell="B24" sqref="B24:C24"/>
      <selection pane="bottomLeft" activeCell="C11" sqref="C11"/>
    </sheetView>
  </sheetViews>
  <sheetFormatPr defaultColWidth="9.140625" defaultRowHeight="14.25" x14ac:dyDescent="0.2"/>
  <cols>
    <col min="1" max="1" width="10.7109375" style="10" bestFit="1" customWidth="1"/>
    <col min="2" max="2" width="17" style="48" customWidth="1"/>
    <col min="3" max="4" width="11.7109375" style="164" customWidth="1"/>
    <col min="5" max="5" width="32.140625" style="165" customWidth="1"/>
    <col min="6" max="6" width="13.7109375" style="160" customWidth="1"/>
    <col min="7" max="7" width="26.140625" style="160" customWidth="1"/>
    <col min="8" max="8" width="13.7109375" style="166" customWidth="1"/>
    <col min="9" max="9" width="23" style="181" customWidth="1"/>
    <col min="10" max="10" width="24.28515625" style="167" customWidth="1"/>
    <col min="11" max="11" width="24.140625" style="147" customWidth="1"/>
    <col min="12" max="12" width="31.140625" style="160" customWidth="1"/>
    <col min="13" max="13" width="83.5703125" style="34" customWidth="1"/>
    <col min="14" max="14" width="13.7109375" bestFit="1" customWidth="1"/>
    <col min="16" max="16" width="10.85546875" style="47" customWidth="1"/>
    <col min="17" max="17" width="10.140625" style="10" bestFit="1" customWidth="1"/>
    <col min="18" max="18" width="10" style="10" bestFit="1" customWidth="1"/>
    <col min="19" max="16384" width="9.140625" style="10"/>
  </cols>
  <sheetData>
    <row r="1" spans="1:19" ht="24.95" customHeight="1" x14ac:dyDescent="0.2">
      <c r="B1" s="93" t="str">
        <f>"Daglig bogføring for "&amp;Stamoplysninger!C6</f>
        <v xml:space="preserve">Daglig bogføring for </v>
      </c>
      <c r="C1" s="93"/>
      <c r="D1" s="93"/>
      <c r="E1" s="93"/>
      <c r="F1" s="93"/>
      <c r="G1" s="93"/>
      <c r="H1" s="93"/>
      <c r="I1" s="93"/>
      <c r="J1" s="93"/>
      <c r="K1" s="93"/>
      <c r="M1" s="174" t="s">
        <v>300</v>
      </c>
      <c r="P1" s="93"/>
    </row>
    <row r="2" spans="1:19" ht="13.5" customHeight="1" thickBot="1" x14ac:dyDescent="0.25">
      <c r="B2" s="68"/>
      <c r="C2" s="68"/>
      <c r="D2" s="68"/>
      <c r="E2" s="68"/>
      <c r="F2" s="68"/>
      <c r="G2" s="68"/>
      <c r="H2" s="68"/>
      <c r="I2" s="68"/>
      <c r="J2" s="68"/>
      <c r="K2" s="68"/>
      <c r="M2" s="175" t="str" cm="1">
        <f t="array" ref="M2">IF(SUMPRODUCT(($E$11:$E$425&lt;&gt;"")*($G$11:$G$425&lt;&gt;""))&gt;0,"Advarsel: Mindst én række har både en indtægtskonto og en udgiftskonto. Se kolonne E og G","")</f>
        <v/>
      </c>
      <c r="P2" s="68"/>
    </row>
    <row r="3" spans="1:19" s="8" customFormat="1" ht="14.25" customHeight="1" thickBot="1" x14ac:dyDescent="0.25">
      <c r="B3" s="157" t="str">
        <f>"Saldo i "&amp;Lister!A37&amp;":"</f>
        <v>Saldo i Bank:</v>
      </c>
      <c r="C3" s="154">
        <f>SUMIF(I:I,Lister!A37,F:F)-SUMIF(I:I,Lister!A37,H:H)+Stamoplysninger!C9-SUMIF(E:E,"Bank",F:F)+SUMIF(G:G,"Bank",H:H)</f>
        <v>0</v>
      </c>
      <c r="E3" s="78" t="s">
        <v>60</v>
      </c>
      <c r="F3" s="80">
        <f>+Årsregnskab!H13</f>
        <v>0</v>
      </c>
      <c r="H3" s="111"/>
      <c r="I3" s="8" t="s">
        <v>198</v>
      </c>
      <c r="M3" s="175" t="str" cm="1">
        <f t="array" ref="M3">IF(SUMPRODUCT(($F$11:$F$425&lt;&gt;"")*($H$11:$H$425&lt;&gt;""))&gt;0,"Advarsel: Mindst én række har både en indtægt og en udgift. Se kolonne F og H","")</f>
        <v/>
      </c>
    </row>
    <row r="4" spans="1:19" s="8" customFormat="1" ht="14.25" customHeight="1" thickBot="1" x14ac:dyDescent="0.25">
      <c r="B4" s="158" t="str">
        <f>"Saldo i "&amp;Lister!A38&amp;":"</f>
        <v>Saldo i Bank 2:</v>
      </c>
      <c r="C4" s="155">
        <f>SUMIF(I:I,Lister!A38,F:F)-SUMIF(I:I,Lister!A38,H:H)+Stamoplysninger!C10-SUMIF(E:E,"Bank 2",F:F)+SUMIF(G:G,"Bank 2",H:H)</f>
        <v>0</v>
      </c>
      <c r="D4" s="77"/>
      <c r="E4" s="82" t="s">
        <v>61</v>
      </c>
      <c r="F4" s="83">
        <f>+Årsregnskab!H31</f>
        <v>0</v>
      </c>
      <c r="H4" s="124"/>
      <c r="I4" s="8" t="s">
        <v>199</v>
      </c>
      <c r="M4" s="175" t="str">
        <f>IF(COUNTIF($M$11:$M$425,"")=415,"",IF(COUNTIF($M$11:$M$425,"&lt;&gt;")&gt;0,"Advarsel: Mindst en række har en bemærkning. Se nedenfor",""))</f>
        <v/>
      </c>
    </row>
    <row r="5" spans="1:19" s="8" customFormat="1" ht="14.25" customHeight="1" thickBot="1" x14ac:dyDescent="0.25">
      <c r="B5" s="159" t="str">
        <f>"Saldo i "&amp;Lister!A39&amp;":"</f>
        <v>Saldo i Bank 3:</v>
      </c>
      <c r="C5" s="156">
        <f>SUMIF(I:I,Lister!A39,F:F)-SUMIF(I:I,Lister!A39,H:H)+Stamoplysninger!C11-SUMIF(E:E,"Bank 3",F:F)+SUMIF(G:G,"Bank 3",H:H)</f>
        <v>0</v>
      </c>
      <c r="E5" s="79" t="s">
        <v>62</v>
      </c>
      <c r="F5" s="81">
        <f>F3+F4</f>
        <v>0</v>
      </c>
      <c r="H5" s="112"/>
      <c r="I5" s="8" t="s">
        <v>219</v>
      </c>
      <c r="M5" s="175" t="str" cm="1">
        <f t="array" ref="M5">IF(SUMPRODUCT(((E11:E425&lt;&gt;"")+(G11:G425&lt;&gt;""))*(I11:I425=""))&gt;0,"Advarsel: Mindst én række mangler en modpost i kolonne I.","")</f>
        <v/>
      </c>
      <c r="P5" s="89"/>
      <c r="Q5" s="89"/>
      <c r="R5" s="89"/>
      <c r="S5" s="89"/>
    </row>
    <row r="6" spans="1:19" s="8" customFormat="1" ht="14.25" customHeight="1" thickBot="1" x14ac:dyDescent="0.25">
      <c r="B6" s="92" t="s">
        <v>3</v>
      </c>
      <c r="C6" s="44">
        <f>+Årsregnskab!H38</f>
        <v>0</v>
      </c>
      <c r="E6" s="45"/>
      <c r="H6" s="151"/>
      <c r="I6" s="8" t="s">
        <v>306</v>
      </c>
      <c r="K6"/>
      <c r="M6" s="175"/>
      <c r="P6" s="89"/>
      <c r="Q6" s="89"/>
      <c r="R6" s="89"/>
      <c r="S6" s="89"/>
    </row>
    <row r="7" spans="1:19" s="8" customFormat="1" ht="14.25" customHeight="1" thickBot="1" x14ac:dyDescent="0.25">
      <c r="B7" s="92" t="s">
        <v>251</v>
      </c>
      <c r="C7" s="44">
        <f>SUMIF(I:I,Lister!A41,F:F)-SUMIF(I:I,Lister!A41,H:H)+Stamoplysninger!D30-SUMIF(E:E,"Arv - Lokal",F:F)+SUMIF(G:G,"Arv - Lokal",H:H)</f>
        <v>0</v>
      </c>
      <c r="D7" s="142"/>
      <c r="E7" s="45"/>
      <c r="I7" s="89"/>
      <c r="K7"/>
      <c r="M7" s="176"/>
      <c r="P7" s="89"/>
      <c r="Q7" s="89"/>
      <c r="R7" s="89"/>
      <c r="S7" s="89"/>
    </row>
    <row r="8" spans="1:19" s="8" customFormat="1" ht="14.25" customHeight="1" thickBot="1" x14ac:dyDescent="0.3">
      <c r="B8"/>
      <c r="C8" s="107"/>
      <c r="E8" s="149"/>
      <c r="I8" s="89"/>
      <c r="K8"/>
      <c r="L8" s="46"/>
      <c r="P8" s="89"/>
      <c r="Q8" s="89"/>
      <c r="R8" s="89"/>
      <c r="S8" s="89"/>
    </row>
    <row r="9" spans="1:19" s="8" customFormat="1" ht="13.5" thickBot="1" x14ac:dyDescent="0.25">
      <c r="B9" s="94" t="s">
        <v>25</v>
      </c>
      <c r="C9" s="117" t="s">
        <v>174</v>
      </c>
      <c r="D9" s="118" t="s">
        <v>175</v>
      </c>
      <c r="E9" s="119" t="s">
        <v>189</v>
      </c>
      <c r="F9" s="120" t="s">
        <v>9</v>
      </c>
      <c r="G9" s="121" t="s">
        <v>188</v>
      </c>
      <c r="H9" s="122" t="s">
        <v>11</v>
      </c>
      <c r="I9" s="123" t="s">
        <v>26</v>
      </c>
      <c r="J9" s="105" t="s">
        <v>40</v>
      </c>
      <c r="K9" s="106" t="s">
        <v>191</v>
      </c>
      <c r="L9" s="150" t="s">
        <v>190</v>
      </c>
      <c r="M9" s="151" t="s">
        <v>249</v>
      </c>
      <c r="P9" s="11"/>
    </row>
    <row r="10" spans="1:19" s="69" customFormat="1" ht="72" thickBot="1" x14ac:dyDescent="0.25">
      <c r="B10" s="134" t="s">
        <v>192</v>
      </c>
      <c r="C10" s="113" t="s">
        <v>193</v>
      </c>
      <c r="D10" s="114" t="s">
        <v>194</v>
      </c>
      <c r="E10" s="115" t="s">
        <v>200</v>
      </c>
      <c r="F10" s="144" t="s">
        <v>246</v>
      </c>
      <c r="G10" s="115" t="s">
        <v>201</v>
      </c>
      <c r="H10" s="145" t="s">
        <v>247</v>
      </c>
      <c r="I10" s="116" t="s">
        <v>195</v>
      </c>
      <c r="J10" s="108" t="s">
        <v>196</v>
      </c>
      <c r="K10" s="109" t="s">
        <v>197</v>
      </c>
      <c r="L10" s="110" t="s">
        <v>250</v>
      </c>
      <c r="M10" s="153" t="s">
        <v>301</v>
      </c>
      <c r="P10" s="70"/>
    </row>
    <row r="11" spans="1:19" s="14" customFormat="1" ht="15.95" customHeight="1" x14ac:dyDescent="0.2">
      <c r="A11" s="148"/>
      <c r="B11" s="95">
        <v>1</v>
      </c>
      <c r="C11" s="138"/>
      <c r="D11" s="139"/>
      <c r="E11" s="96"/>
      <c r="F11" s="98"/>
      <c r="G11" s="161"/>
      <c r="H11" s="98"/>
      <c r="I11" s="177"/>
      <c r="J11" s="190"/>
      <c r="K11" s="191"/>
      <c r="L11" s="189"/>
      <c r="M11" s="152" t="str">
        <f>IF(AND(E11="",G11=""),"",
IF(AND(E11=I11,I11&lt;&gt;"",E11&lt;&gt;""),"Samme indtægtskonto og modpost",
IF(AND(G11=I11,G11&lt;&gt;"",I11&lt;&gt;""),"Samme udgiftskonto og modpost",
IF(AND(E11="Midler fra Kræftens Bekæmpelse",J11&lt;&gt;""),"Brug ikke kontoen 'Midler fra Kræftens Bekæmpelse' i kombination med en øremærket konto",
IF(AND(J11="§18 --&gt; Næste år",G11&lt;&gt;""),"Du kan ikke bogføre udgifter på §18 midler til brug næste år",
IF(AND(I11="Arv - Central",G11&lt;&gt;"Arv - Lokal",E11=""),"Bogfør ikke udgifter med modpost 'Arv - Central'",
IF(AND(OR(I11="Arv - Central",I11="Arv - Lokal"),J11="")=TRUE,"Husk at vælge den arvekonto du har defineret i stamoplysninger under øremærket konti i kolonne J",
"")))))))</f>
        <v/>
      </c>
      <c r="P11"/>
      <c r="Q11"/>
    </row>
    <row r="12" spans="1:19" s="14" customFormat="1" ht="15.95" customHeight="1" x14ac:dyDescent="0.2">
      <c r="A12" s="10"/>
      <c r="B12" s="97">
        <v>2</v>
      </c>
      <c r="C12" s="138"/>
      <c r="D12" s="139"/>
      <c r="E12" s="96"/>
      <c r="F12" s="98"/>
      <c r="G12" s="161"/>
      <c r="H12" s="98"/>
      <c r="I12" s="177"/>
      <c r="J12" s="190"/>
      <c r="K12" s="191"/>
      <c r="L12" s="189"/>
      <c r="M12" s="152" t="str">
        <f t="shared" ref="M12:M75" si="0">IF(AND(E12="",G12=""),"",
IF(AND(E12=I12,I12&lt;&gt;"",E12&lt;&gt;""),"Samme indtægtskonto og modpost",
IF(AND(G12=I12,G12&lt;&gt;"",I12&lt;&gt;""),"Samme udgiftskonto og modpost",
IF(AND(E12="Midler fra Kræftens Bekæmpelse",J12&lt;&gt;""),"Brug ikke kontoen 'Midler fra Kræftens Bekæmpelse' i kombination med en øremærket konto",
IF(AND(J12="§18 --&gt; Næste år",G12&lt;&gt;""),"Du kan ikke bogføre udgifter på §18 midler til brug næste år",
IF(AND(I12="Arv - Central",G12&lt;&gt;"Arv - Lokal",E12=""),"Bogfør ikke udgifter med modpost 'Arv - Central'",
IF(AND(OR(I12="Arv - Central",I12="Arv - Lokal"),J12="")=TRUE,"Husk at vælge den arvekonto du har defineret i stamoplysninger under øremærket konti i kolonne J",
"")))))))</f>
        <v/>
      </c>
      <c r="N12"/>
      <c r="O12"/>
      <c r="P12"/>
      <c r="Q12"/>
    </row>
    <row r="13" spans="1:19" s="14" customFormat="1" ht="15.95" customHeight="1" x14ac:dyDescent="0.2">
      <c r="A13" s="10"/>
      <c r="B13" s="97">
        <v>3</v>
      </c>
      <c r="C13" s="138"/>
      <c r="D13" s="139"/>
      <c r="E13" s="96"/>
      <c r="F13" s="98"/>
      <c r="G13" s="161"/>
      <c r="H13" s="98"/>
      <c r="I13" s="177"/>
      <c r="J13" s="190"/>
      <c r="K13" s="191"/>
      <c r="L13" s="189"/>
      <c r="M13" s="152" t="str">
        <f t="shared" si="0"/>
        <v/>
      </c>
      <c r="N13"/>
      <c r="O13"/>
      <c r="P13"/>
      <c r="Q13"/>
    </row>
    <row r="14" spans="1:19" s="14" customFormat="1" ht="15.95" customHeight="1" x14ac:dyDescent="0.2">
      <c r="A14" s="10"/>
      <c r="B14" s="97">
        <v>4</v>
      </c>
      <c r="C14" s="138"/>
      <c r="D14" s="139"/>
      <c r="E14" s="96"/>
      <c r="F14" s="98"/>
      <c r="G14" s="161"/>
      <c r="H14" s="98"/>
      <c r="I14" s="177"/>
      <c r="J14" s="190"/>
      <c r="K14" s="191"/>
      <c r="L14" s="194"/>
      <c r="M14" s="152" t="str">
        <f t="shared" si="0"/>
        <v/>
      </c>
      <c r="N14"/>
      <c r="O14"/>
      <c r="P14"/>
      <c r="Q14"/>
    </row>
    <row r="15" spans="1:19" s="14" customFormat="1" ht="15.95" customHeight="1" x14ac:dyDescent="0.2">
      <c r="A15" s="10"/>
      <c r="B15" s="97">
        <v>5</v>
      </c>
      <c r="C15" s="138"/>
      <c r="D15" s="139"/>
      <c r="E15" s="96"/>
      <c r="F15" s="98"/>
      <c r="G15" s="161"/>
      <c r="H15" s="98"/>
      <c r="I15" s="177"/>
      <c r="J15" s="190"/>
      <c r="K15" s="191"/>
      <c r="L15" s="194"/>
      <c r="M15" s="152" t="str">
        <f t="shared" si="0"/>
        <v/>
      </c>
      <c r="N15"/>
      <c r="O15"/>
      <c r="P15"/>
      <c r="Q15"/>
    </row>
    <row r="16" spans="1:19" s="14" customFormat="1" ht="15.95" customHeight="1" x14ac:dyDescent="0.2">
      <c r="A16" s="10"/>
      <c r="B16" s="97">
        <v>6</v>
      </c>
      <c r="C16" s="138"/>
      <c r="D16" s="139"/>
      <c r="E16" s="96"/>
      <c r="F16" s="98"/>
      <c r="G16" s="161"/>
      <c r="H16" s="98"/>
      <c r="I16" s="177"/>
      <c r="J16" s="190"/>
      <c r="K16" s="191"/>
      <c r="L16" s="189"/>
      <c r="M16" s="152" t="str">
        <f t="shared" si="0"/>
        <v/>
      </c>
      <c r="N16"/>
      <c r="O16"/>
      <c r="P16"/>
      <c r="Q16"/>
    </row>
    <row r="17" spans="1:17" s="14" customFormat="1" ht="15.95" customHeight="1" x14ac:dyDescent="0.2">
      <c r="A17" s="10"/>
      <c r="B17" s="97">
        <v>7</v>
      </c>
      <c r="C17" s="138"/>
      <c r="D17" s="139"/>
      <c r="E17" s="96"/>
      <c r="F17" s="98"/>
      <c r="G17" s="161"/>
      <c r="H17" s="98"/>
      <c r="I17" s="177"/>
      <c r="J17" s="190"/>
      <c r="K17" s="191"/>
      <c r="L17" s="189"/>
      <c r="M17" s="152" t="str">
        <f t="shared" si="0"/>
        <v/>
      </c>
      <c r="N17"/>
      <c r="O17"/>
      <c r="P17"/>
      <c r="Q17"/>
    </row>
    <row r="18" spans="1:17" s="14" customFormat="1" ht="15.95" customHeight="1" x14ac:dyDescent="0.2">
      <c r="A18" s="10"/>
      <c r="B18" s="97">
        <v>8</v>
      </c>
      <c r="C18" s="138"/>
      <c r="D18" s="139"/>
      <c r="E18" s="96"/>
      <c r="F18" s="98"/>
      <c r="G18" s="161"/>
      <c r="H18" s="98"/>
      <c r="I18" s="177"/>
      <c r="J18" s="190"/>
      <c r="K18" s="191"/>
      <c r="L18" s="189"/>
      <c r="M18" s="152" t="str">
        <f t="shared" si="0"/>
        <v/>
      </c>
      <c r="N18"/>
      <c r="O18"/>
      <c r="P18"/>
      <c r="Q18"/>
    </row>
    <row r="19" spans="1:17" s="14" customFormat="1" ht="15.95" customHeight="1" x14ac:dyDescent="0.2">
      <c r="A19" s="10"/>
      <c r="B19" s="97">
        <v>9</v>
      </c>
      <c r="C19" s="138"/>
      <c r="D19" s="139"/>
      <c r="E19" s="96"/>
      <c r="F19" s="98"/>
      <c r="G19" s="161"/>
      <c r="H19" s="98"/>
      <c r="I19" s="177"/>
      <c r="J19" s="190"/>
      <c r="K19" s="191"/>
      <c r="L19" s="189"/>
      <c r="M19" s="152" t="str">
        <f t="shared" si="0"/>
        <v/>
      </c>
      <c r="N19"/>
      <c r="O19"/>
      <c r="P19"/>
      <c r="Q19"/>
    </row>
    <row r="20" spans="1:17" s="14" customFormat="1" ht="15.95" customHeight="1" x14ac:dyDescent="0.2">
      <c r="A20" s="10"/>
      <c r="B20" s="97">
        <v>10</v>
      </c>
      <c r="C20" s="138"/>
      <c r="D20" s="139"/>
      <c r="E20" s="96"/>
      <c r="F20" s="98"/>
      <c r="G20" s="161"/>
      <c r="H20" s="98"/>
      <c r="I20" s="178"/>
      <c r="J20" s="190"/>
      <c r="K20" s="191"/>
      <c r="L20" s="189"/>
      <c r="M20" s="152" t="str">
        <f t="shared" si="0"/>
        <v/>
      </c>
      <c r="N20"/>
      <c r="O20"/>
      <c r="P20"/>
      <c r="Q20"/>
    </row>
    <row r="21" spans="1:17" s="14" customFormat="1" ht="15.95" customHeight="1" x14ac:dyDescent="0.2">
      <c r="A21" s="10"/>
      <c r="B21" s="97">
        <v>11</v>
      </c>
      <c r="C21" s="138"/>
      <c r="D21" s="139"/>
      <c r="E21" s="96"/>
      <c r="F21" s="98"/>
      <c r="G21" s="161"/>
      <c r="H21" s="98"/>
      <c r="I21" s="177"/>
      <c r="J21" s="190"/>
      <c r="K21" s="191"/>
      <c r="L21" s="189"/>
      <c r="M21" s="152" t="str">
        <f t="shared" si="0"/>
        <v/>
      </c>
      <c r="N21"/>
      <c r="O21"/>
      <c r="P21"/>
      <c r="Q21"/>
    </row>
    <row r="22" spans="1:17" s="14" customFormat="1" ht="15.95" customHeight="1" x14ac:dyDescent="0.2">
      <c r="A22" s="10"/>
      <c r="B22" s="97">
        <v>12</v>
      </c>
      <c r="C22" s="138"/>
      <c r="D22" s="139"/>
      <c r="E22" s="161"/>
      <c r="F22" s="98"/>
      <c r="G22" s="99"/>
      <c r="H22" s="98"/>
      <c r="I22" s="178"/>
      <c r="J22" s="190"/>
      <c r="K22" s="191"/>
      <c r="L22" s="189"/>
      <c r="M22" s="152" t="str">
        <f t="shared" si="0"/>
        <v/>
      </c>
      <c r="N22"/>
      <c r="O22"/>
      <c r="P22"/>
      <c r="Q22"/>
    </row>
    <row r="23" spans="1:17" s="14" customFormat="1" ht="15.95" customHeight="1" x14ac:dyDescent="0.2">
      <c r="A23" s="10"/>
      <c r="B23" s="97">
        <v>13</v>
      </c>
      <c r="C23" s="138"/>
      <c r="D23" s="139"/>
      <c r="E23" s="161"/>
      <c r="F23" s="98"/>
      <c r="G23" s="99"/>
      <c r="H23" s="98"/>
      <c r="I23" s="177"/>
      <c r="J23" s="190"/>
      <c r="K23" s="191"/>
      <c r="L23" s="189"/>
      <c r="M23" s="152" t="str">
        <f t="shared" si="0"/>
        <v/>
      </c>
      <c r="N23"/>
      <c r="O23"/>
      <c r="P23"/>
      <c r="Q23"/>
    </row>
    <row r="24" spans="1:17" s="14" customFormat="1" ht="15.95" customHeight="1" x14ac:dyDescent="0.2">
      <c r="A24" s="10"/>
      <c r="B24" s="97">
        <v>14</v>
      </c>
      <c r="C24" s="138"/>
      <c r="D24" s="139"/>
      <c r="E24" s="96"/>
      <c r="F24" s="98"/>
      <c r="G24" s="161"/>
      <c r="H24" s="98"/>
      <c r="I24" s="178"/>
      <c r="J24" s="190"/>
      <c r="K24" s="191"/>
      <c r="L24" s="189"/>
      <c r="M24" s="152" t="str">
        <f t="shared" si="0"/>
        <v/>
      </c>
      <c r="N24"/>
      <c r="O24"/>
      <c r="P24"/>
      <c r="Q24"/>
    </row>
    <row r="25" spans="1:17" s="14" customFormat="1" ht="15.95" customHeight="1" x14ac:dyDescent="0.2">
      <c r="A25" s="10"/>
      <c r="B25" s="97">
        <v>15</v>
      </c>
      <c r="C25" s="138"/>
      <c r="D25" s="139"/>
      <c r="E25" s="96"/>
      <c r="F25" s="98"/>
      <c r="G25" s="161"/>
      <c r="H25" s="98"/>
      <c r="I25" s="178"/>
      <c r="J25" s="190"/>
      <c r="K25" s="191"/>
      <c r="L25" s="189"/>
      <c r="M25" s="152" t="str">
        <f t="shared" si="0"/>
        <v/>
      </c>
      <c r="N25"/>
      <c r="O25"/>
      <c r="P25"/>
      <c r="Q25"/>
    </row>
    <row r="26" spans="1:17" s="14" customFormat="1" ht="15.95" customHeight="1" x14ac:dyDescent="0.2">
      <c r="A26" s="10"/>
      <c r="B26" s="97">
        <v>16</v>
      </c>
      <c r="C26" s="138"/>
      <c r="D26" s="139"/>
      <c r="E26" s="161"/>
      <c r="F26" s="98"/>
      <c r="G26" s="99"/>
      <c r="H26" s="98"/>
      <c r="I26" s="178"/>
      <c r="J26" s="190"/>
      <c r="K26" s="191"/>
      <c r="L26" s="189"/>
      <c r="M26" s="152" t="str">
        <f t="shared" si="0"/>
        <v/>
      </c>
      <c r="N26"/>
      <c r="O26"/>
      <c r="P26"/>
      <c r="Q26"/>
    </row>
    <row r="27" spans="1:17" s="14" customFormat="1" ht="15.95" customHeight="1" x14ac:dyDescent="0.2">
      <c r="A27" s="10"/>
      <c r="B27" s="97">
        <v>17</v>
      </c>
      <c r="C27" s="138"/>
      <c r="D27" s="139"/>
      <c r="E27" s="161"/>
      <c r="F27" s="98"/>
      <c r="G27" s="99"/>
      <c r="H27" s="98"/>
      <c r="I27" s="178"/>
      <c r="J27" s="190"/>
      <c r="K27" s="191"/>
      <c r="L27" s="189"/>
      <c r="M27" s="152" t="str">
        <f t="shared" si="0"/>
        <v/>
      </c>
      <c r="N27"/>
      <c r="O27"/>
      <c r="P27"/>
      <c r="Q27"/>
    </row>
    <row r="28" spans="1:17" s="14" customFormat="1" ht="15.95" customHeight="1" x14ac:dyDescent="0.2">
      <c r="A28" s="10"/>
      <c r="B28" s="97">
        <v>18</v>
      </c>
      <c r="C28" s="138"/>
      <c r="D28" s="139"/>
      <c r="E28" s="161"/>
      <c r="F28" s="98"/>
      <c r="G28" s="99"/>
      <c r="H28" s="98"/>
      <c r="I28" s="178"/>
      <c r="J28" s="190"/>
      <c r="K28" s="191"/>
      <c r="L28" s="189"/>
      <c r="M28" s="152" t="str">
        <f t="shared" si="0"/>
        <v/>
      </c>
      <c r="N28"/>
      <c r="O28"/>
      <c r="P28"/>
      <c r="Q28"/>
    </row>
    <row r="29" spans="1:17" s="14" customFormat="1" ht="15.95" customHeight="1" x14ac:dyDescent="0.2">
      <c r="A29" s="10"/>
      <c r="B29" s="97">
        <v>19</v>
      </c>
      <c r="C29" s="138"/>
      <c r="D29" s="139"/>
      <c r="E29" s="96"/>
      <c r="F29" s="98"/>
      <c r="G29" s="161"/>
      <c r="H29" s="98"/>
      <c r="I29" s="178"/>
      <c r="J29" s="190"/>
      <c r="K29" s="191"/>
      <c r="L29" s="189"/>
      <c r="M29" s="152" t="str">
        <f t="shared" si="0"/>
        <v/>
      </c>
      <c r="N29"/>
      <c r="O29"/>
      <c r="P29"/>
      <c r="Q29"/>
    </row>
    <row r="30" spans="1:17" s="14" customFormat="1" ht="15.95" customHeight="1" x14ac:dyDescent="0.2">
      <c r="A30" s="10"/>
      <c r="B30" s="97">
        <v>20</v>
      </c>
      <c r="C30" s="138"/>
      <c r="D30" s="139"/>
      <c r="E30" s="96"/>
      <c r="F30" s="98"/>
      <c r="G30" s="161"/>
      <c r="H30" s="98"/>
      <c r="I30" s="178"/>
      <c r="J30" s="190"/>
      <c r="K30" s="191"/>
      <c r="L30" s="189"/>
      <c r="M30" s="152" t="str">
        <f t="shared" si="0"/>
        <v/>
      </c>
      <c r="N30"/>
      <c r="O30"/>
      <c r="P30"/>
      <c r="Q30"/>
    </row>
    <row r="31" spans="1:17" s="14" customFormat="1" ht="15.95" customHeight="1" x14ac:dyDescent="0.2">
      <c r="A31" s="10"/>
      <c r="B31" s="97">
        <v>21</v>
      </c>
      <c r="C31" s="138"/>
      <c r="D31" s="139"/>
      <c r="E31" s="161"/>
      <c r="F31" s="98"/>
      <c r="G31" s="99"/>
      <c r="H31" s="98"/>
      <c r="I31" s="178"/>
      <c r="J31" s="190"/>
      <c r="K31" s="191"/>
      <c r="L31" s="189"/>
      <c r="M31" s="152" t="str">
        <f t="shared" si="0"/>
        <v/>
      </c>
      <c r="N31"/>
      <c r="O31"/>
      <c r="P31"/>
      <c r="Q31"/>
    </row>
    <row r="32" spans="1:17" s="14" customFormat="1" ht="15.95" customHeight="1" x14ac:dyDescent="0.2">
      <c r="A32" s="10"/>
      <c r="B32" s="97">
        <v>22</v>
      </c>
      <c r="C32" s="138"/>
      <c r="D32" s="139"/>
      <c r="E32" s="161"/>
      <c r="F32" s="98"/>
      <c r="G32" s="99"/>
      <c r="H32" s="98"/>
      <c r="I32" s="178"/>
      <c r="J32" s="190"/>
      <c r="K32" s="191"/>
      <c r="L32" s="189"/>
      <c r="M32" s="152" t="str">
        <f t="shared" si="0"/>
        <v/>
      </c>
      <c r="N32"/>
      <c r="O32"/>
      <c r="P32"/>
      <c r="Q32"/>
    </row>
    <row r="33" spans="1:17" s="14" customFormat="1" ht="15.95" customHeight="1" x14ac:dyDescent="0.2">
      <c r="A33" s="10"/>
      <c r="B33" s="97">
        <v>23</v>
      </c>
      <c r="C33" s="138"/>
      <c r="D33" s="139"/>
      <c r="E33" s="161"/>
      <c r="F33" s="98"/>
      <c r="G33" s="99"/>
      <c r="H33" s="98"/>
      <c r="I33" s="177"/>
      <c r="J33" s="190"/>
      <c r="K33" s="191"/>
      <c r="L33" s="189"/>
      <c r="M33" s="152" t="str">
        <f t="shared" si="0"/>
        <v/>
      </c>
      <c r="N33"/>
      <c r="O33"/>
      <c r="P33"/>
      <c r="Q33"/>
    </row>
    <row r="34" spans="1:17" s="14" customFormat="1" ht="15.95" customHeight="1" x14ac:dyDescent="0.2">
      <c r="A34" s="10"/>
      <c r="B34" s="97">
        <v>24</v>
      </c>
      <c r="C34" s="138"/>
      <c r="D34" s="139"/>
      <c r="E34" s="96"/>
      <c r="F34" s="98"/>
      <c r="G34" s="161"/>
      <c r="H34" s="98"/>
      <c r="I34" s="178"/>
      <c r="J34" s="190"/>
      <c r="K34" s="191"/>
      <c r="L34" s="189"/>
      <c r="M34" s="152" t="str">
        <f t="shared" si="0"/>
        <v/>
      </c>
      <c r="N34"/>
      <c r="O34"/>
      <c r="P34"/>
      <c r="Q34"/>
    </row>
    <row r="35" spans="1:17" s="14" customFormat="1" ht="15.95" customHeight="1" x14ac:dyDescent="0.2">
      <c r="A35" s="10"/>
      <c r="B35" s="97">
        <v>25</v>
      </c>
      <c r="C35" s="138"/>
      <c r="D35" s="139"/>
      <c r="E35" s="161"/>
      <c r="F35" s="98"/>
      <c r="G35" s="99"/>
      <c r="H35" s="98"/>
      <c r="I35" s="177"/>
      <c r="J35" s="190"/>
      <c r="K35" s="191"/>
      <c r="L35" s="189"/>
      <c r="M35" s="152" t="str">
        <f t="shared" si="0"/>
        <v/>
      </c>
      <c r="N35"/>
      <c r="O35"/>
      <c r="P35"/>
      <c r="Q35"/>
    </row>
    <row r="36" spans="1:17" s="14" customFormat="1" ht="15.95" customHeight="1" x14ac:dyDescent="0.2">
      <c r="A36" s="10"/>
      <c r="B36" s="97">
        <v>26</v>
      </c>
      <c r="C36" s="138"/>
      <c r="D36" s="139"/>
      <c r="E36" s="96"/>
      <c r="F36" s="98"/>
      <c r="G36" s="161"/>
      <c r="H36" s="98"/>
      <c r="I36" s="178"/>
      <c r="J36" s="190"/>
      <c r="K36" s="191"/>
      <c r="L36" s="189"/>
      <c r="M36" s="152" t="str">
        <f t="shared" si="0"/>
        <v/>
      </c>
      <c r="N36"/>
      <c r="O36"/>
      <c r="P36"/>
      <c r="Q36"/>
    </row>
    <row r="37" spans="1:17" s="14" customFormat="1" ht="15.95" customHeight="1" x14ac:dyDescent="0.2">
      <c r="A37" s="10"/>
      <c r="B37" s="97">
        <v>27</v>
      </c>
      <c r="C37" s="138"/>
      <c r="D37" s="139"/>
      <c r="E37" s="161"/>
      <c r="F37" s="98"/>
      <c r="G37" s="99"/>
      <c r="H37" s="98"/>
      <c r="I37" s="177"/>
      <c r="J37" s="190"/>
      <c r="K37" s="191"/>
      <c r="L37" s="189"/>
      <c r="M37" s="152" t="str">
        <f t="shared" si="0"/>
        <v/>
      </c>
      <c r="N37"/>
      <c r="O37"/>
      <c r="P37"/>
      <c r="Q37"/>
    </row>
    <row r="38" spans="1:17" s="14" customFormat="1" ht="15.95" customHeight="1" x14ac:dyDescent="0.2">
      <c r="A38" s="10"/>
      <c r="B38" s="97">
        <v>28</v>
      </c>
      <c r="C38" s="138"/>
      <c r="D38" s="139"/>
      <c r="E38" s="96"/>
      <c r="F38" s="98"/>
      <c r="G38" s="161"/>
      <c r="H38" s="98"/>
      <c r="I38" s="178"/>
      <c r="J38" s="190"/>
      <c r="K38" s="191"/>
      <c r="L38" s="189"/>
      <c r="M38" s="152" t="str">
        <f t="shared" si="0"/>
        <v/>
      </c>
      <c r="N38"/>
      <c r="O38"/>
      <c r="P38"/>
      <c r="Q38"/>
    </row>
    <row r="39" spans="1:17" s="14" customFormat="1" ht="15.95" customHeight="1" x14ac:dyDescent="0.2">
      <c r="A39" s="10"/>
      <c r="B39" s="97">
        <v>29</v>
      </c>
      <c r="C39" s="138"/>
      <c r="D39" s="139"/>
      <c r="E39" s="96"/>
      <c r="F39" s="98"/>
      <c r="G39" s="161"/>
      <c r="H39" s="98"/>
      <c r="I39" s="178"/>
      <c r="J39" s="190"/>
      <c r="K39" s="191"/>
      <c r="L39" s="189"/>
      <c r="M39" s="152" t="str">
        <f t="shared" si="0"/>
        <v/>
      </c>
      <c r="N39"/>
      <c r="O39"/>
      <c r="P39"/>
      <c r="Q39"/>
    </row>
    <row r="40" spans="1:17" s="14" customFormat="1" ht="15.95" customHeight="1" x14ac:dyDescent="0.2">
      <c r="A40" s="10"/>
      <c r="B40" s="97">
        <v>30</v>
      </c>
      <c r="C40" s="138"/>
      <c r="D40" s="139"/>
      <c r="E40" s="96"/>
      <c r="F40" s="98"/>
      <c r="G40" s="161"/>
      <c r="H40" s="98"/>
      <c r="I40" s="178"/>
      <c r="J40" s="190"/>
      <c r="K40" s="191"/>
      <c r="L40" s="189"/>
      <c r="M40" s="152" t="str">
        <f t="shared" si="0"/>
        <v/>
      </c>
      <c r="N40"/>
      <c r="O40"/>
      <c r="P40"/>
      <c r="Q40"/>
    </row>
    <row r="41" spans="1:17" s="14" customFormat="1" ht="15.95" customHeight="1" x14ac:dyDescent="0.2">
      <c r="A41" s="10"/>
      <c r="B41" s="97">
        <v>31</v>
      </c>
      <c r="C41" s="138"/>
      <c r="D41" s="139"/>
      <c r="E41" s="96"/>
      <c r="F41" s="98"/>
      <c r="G41" s="161"/>
      <c r="H41" s="98"/>
      <c r="I41" s="178"/>
      <c r="J41" s="190"/>
      <c r="K41" s="191"/>
      <c r="L41" s="189"/>
      <c r="M41" s="152" t="str">
        <f t="shared" si="0"/>
        <v/>
      </c>
      <c r="N41"/>
      <c r="O41"/>
      <c r="P41"/>
      <c r="Q41"/>
    </row>
    <row r="42" spans="1:17" s="14" customFormat="1" ht="15.95" customHeight="1" x14ac:dyDescent="0.2">
      <c r="A42" s="10"/>
      <c r="B42" s="97">
        <v>32</v>
      </c>
      <c r="C42" s="138"/>
      <c r="D42" s="139"/>
      <c r="E42" s="96"/>
      <c r="F42" s="98"/>
      <c r="G42" s="161"/>
      <c r="H42" s="98"/>
      <c r="I42" s="178"/>
      <c r="J42" s="190"/>
      <c r="K42" s="191"/>
      <c r="L42" s="189"/>
      <c r="M42" s="152" t="str">
        <f t="shared" si="0"/>
        <v/>
      </c>
      <c r="N42"/>
      <c r="O42"/>
      <c r="P42"/>
      <c r="Q42"/>
    </row>
    <row r="43" spans="1:17" s="14" customFormat="1" ht="15.95" customHeight="1" x14ac:dyDescent="0.2">
      <c r="A43" s="10"/>
      <c r="B43" s="97">
        <v>33</v>
      </c>
      <c r="C43" s="138"/>
      <c r="D43" s="139"/>
      <c r="E43" s="96"/>
      <c r="F43" s="98"/>
      <c r="G43" s="161"/>
      <c r="H43" s="98"/>
      <c r="I43" s="178"/>
      <c r="J43" s="190"/>
      <c r="K43" s="191"/>
      <c r="L43" s="189"/>
      <c r="M43" s="152" t="str">
        <f t="shared" si="0"/>
        <v/>
      </c>
      <c r="N43"/>
      <c r="O43"/>
      <c r="P43"/>
      <c r="Q43"/>
    </row>
    <row r="44" spans="1:17" s="14" customFormat="1" ht="15.95" customHeight="1" x14ac:dyDescent="0.2">
      <c r="A44" s="10"/>
      <c r="B44" s="97">
        <v>34</v>
      </c>
      <c r="C44" s="138"/>
      <c r="D44" s="139"/>
      <c r="E44" s="160"/>
      <c r="F44" s="98"/>
      <c r="G44" s="161"/>
      <c r="H44" s="98"/>
      <c r="I44" s="178"/>
      <c r="J44" s="190"/>
      <c r="K44" s="191"/>
      <c r="L44" s="189"/>
      <c r="M44" s="152" t="str">
        <f t="shared" si="0"/>
        <v/>
      </c>
      <c r="N44"/>
      <c r="O44"/>
      <c r="P44"/>
      <c r="Q44"/>
    </row>
    <row r="45" spans="1:17" s="14" customFormat="1" ht="15.95" customHeight="1" x14ac:dyDescent="0.2">
      <c r="A45" s="10"/>
      <c r="B45" s="97">
        <v>35</v>
      </c>
      <c r="C45" s="138"/>
      <c r="D45" s="139"/>
      <c r="E45" s="161"/>
      <c r="F45" s="98"/>
      <c r="G45" s="99"/>
      <c r="H45" s="98"/>
      <c r="I45" s="178"/>
      <c r="J45" s="190"/>
      <c r="K45" s="191"/>
      <c r="L45" s="189"/>
      <c r="M45" s="152" t="str">
        <f t="shared" si="0"/>
        <v/>
      </c>
      <c r="N45"/>
      <c r="O45"/>
      <c r="P45"/>
      <c r="Q45"/>
    </row>
    <row r="46" spans="1:17" s="14" customFormat="1" ht="15.95" customHeight="1" x14ac:dyDescent="0.2">
      <c r="A46" s="10"/>
      <c r="B46" s="97">
        <v>36</v>
      </c>
      <c r="C46" s="138"/>
      <c r="D46" s="139"/>
      <c r="E46" s="161"/>
      <c r="F46" s="98"/>
      <c r="G46" s="99"/>
      <c r="H46" s="98"/>
      <c r="I46" s="178"/>
      <c r="J46" s="190"/>
      <c r="K46" s="191"/>
      <c r="L46" s="189"/>
      <c r="M46" s="152" t="str">
        <f t="shared" si="0"/>
        <v/>
      </c>
      <c r="N46"/>
      <c r="O46"/>
      <c r="P46"/>
      <c r="Q46"/>
    </row>
    <row r="47" spans="1:17" s="14" customFormat="1" ht="15.95" customHeight="1" x14ac:dyDescent="0.2">
      <c r="A47" s="10"/>
      <c r="B47" s="97">
        <v>37</v>
      </c>
      <c r="C47" s="138"/>
      <c r="D47" s="139"/>
      <c r="E47" s="96"/>
      <c r="F47" s="98"/>
      <c r="G47" s="161"/>
      <c r="H47" s="98"/>
      <c r="I47" s="177"/>
      <c r="J47" s="190"/>
      <c r="K47" s="191"/>
      <c r="L47" s="189"/>
      <c r="M47" s="152" t="str">
        <f t="shared" si="0"/>
        <v/>
      </c>
      <c r="N47"/>
      <c r="O47"/>
      <c r="P47"/>
      <c r="Q47"/>
    </row>
    <row r="48" spans="1:17" s="14" customFormat="1" ht="15.95" customHeight="1" x14ac:dyDescent="0.2">
      <c r="A48" s="10"/>
      <c r="B48" s="97">
        <v>38</v>
      </c>
      <c r="C48" s="138"/>
      <c r="D48" s="139"/>
      <c r="E48" s="96"/>
      <c r="F48" s="98"/>
      <c r="G48" s="161"/>
      <c r="H48" s="98"/>
      <c r="I48" s="178"/>
      <c r="J48" s="190"/>
      <c r="K48" s="191"/>
      <c r="L48" s="189"/>
      <c r="M48" s="152" t="str">
        <f t="shared" si="0"/>
        <v/>
      </c>
      <c r="N48"/>
      <c r="O48"/>
      <c r="P48"/>
      <c r="Q48"/>
    </row>
    <row r="49" spans="1:17" s="14" customFormat="1" ht="15.95" customHeight="1" x14ac:dyDescent="0.2">
      <c r="A49" s="10"/>
      <c r="B49" s="97">
        <v>39</v>
      </c>
      <c r="C49" s="138"/>
      <c r="D49" s="139"/>
      <c r="E49" s="96"/>
      <c r="F49" s="98"/>
      <c r="G49" s="161"/>
      <c r="H49" s="98"/>
      <c r="I49" s="177"/>
      <c r="J49" s="190"/>
      <c r="K49" s="191"/>
      <c r="L49" s="189"/>
      <c r="M49" s="152" t="str">
        <f t="shared" si="0"/>
        <v/>
      </c>
      <c r="N49"/>
      <c r="O49"/>
      <c r="P49"/>
      <c r="Q49"/>
    </row>
    <row r="50" spans="1:17" s="14" customFormat="1" ht="15.95" customHeight="1" x14ac:dyDescent="0.2">
      <c r="A50" s="10"/>
      <c r="B50" s="97">
        <v>40</v>
      </c>
      <c r="C50" s="138"/>
      <c r="D50" s="139"/>
      <c r="E50" s="96"/>
      <c r="F50" s="98"/>
      <c r="G50" s="161"/>
      <c r="H50" s="98"/>
      <c r="I50" s="178"/>
      <c r="J50" s="190"/>
      <c r="K50" s="191"/>
      <c r="L50" s="189"/>
      <c r="M50" s="152" t="str">
        <f t="shared" si="0"/>
        <v/>
      </c>
      <c r="N50"/>
      <c r="O50"/>
      <c r="P50"/>
      <c r="Q50"/>
    </row>
    <row r="51" spans="1:17" s="14" customFormat="1" ht="15.95" customHeight="1" x14ac:dyDescent="0.2">
      <c r="A51" s="10"/>
      <c r="B51" s="97">
        <v>41</v>
      </c>
      <c r="C51" s="138"/>
      <c r="D51" s="139"/>
      <c r="E51" s="161"/>
      <c r="F51" s="98"/>
      <c r="G51" s="99"/>
      <c r="H51" s="98"/>
      <c r="I51" s="177"/>
      <c r="J51" s="190"/>
      <c r="K51" s="191"/>
      <c r="L51" s="189"/>
      <c r="M51" s="152" t="str">
        <f t="shared" si="0"/>
        <v/>
      </c>
      <c r="N51"/>
      <c r="O51"/>
      <c r="P51"/>
      <c r="Q51"/>
    </row>
    <row r="52" spans="1:17" s="14" customFormat="1" ht="15.95" customHeight="1" x14ac:dyDescent="0.2">
      <c r="A52" s="10"/>
      <c r="B52" s="97">
        <v>42</v>
      </c>
      <c r="C52" s="138"/>
      <c r="D52" s="139"/>
      <c r="E52" s="96"/>
      <c r="F52" s="98"/>
      <c r="G52" s="129"/>
      <c r="H52" s="98"/>
      <c r="I52" s="178"/>
      <c r="J52" s="190"/>
      <c r="K52" s="191"/>
      <c r="L52" s="189"/>
      <c r="M52" s="152" t="str">
        <f t="shared" si="0"/>
        <v/>
      </c>
      <c r="N52"/>
      <c r="O52"/>
      <c r="P52"/>
      <c r="Q52"/>
    </row>
    <row r="53" spans="1:17" s="14" customFormat="1" ht="15.95" customHeight="1" x14ac:dyDescent="0.2">
      <c r="A53" s="10"/>
      <c r="B53" s="97">
        <v>43</v>
      </c>
      <c r="C53" s="138"/>
      <c r="D53" s="139"/>
      <c r="E53" s="96"/>
      <c r="F53" s="98"/>
      <c r="G53" s="99"/>
      <c r="H53" s="98"/>
      <c r="I53" s="178"/>
      <c r="J53" s="190"/>
      <c r="K53" s="191"/>
      <c r="L53" s="189"/>
      <c r="M53" s="152" t="str">
        <f t="shared" si="0"/>
        <v/>
      </c>
      <c r="N53"/>
      <c r="O53"/>
      <c r="P53"/>
      <c r="Q53"/>
    </row>
    <row r="54" spans="1:17" s="14" customFormat="1" ht="15.95" customHeight="1" x14ac:dyDescent="0.2">
      <c r="A54" s="10"/>
      <c r="B54" s="97">
        <v>44</v>
      </c>
      <c r="C54" s="138"/>
      <c r="D54" s="139"/>
      <c r="E54" s="96"/>
      <c r="F54" s="98"/>
      <c r="G54" s="99"/>
      <c r="H54" s="98"/>
      <c r="I54" s="178"/>
      <c r="J54" s="190"/>
      <c r="K54" s="191"/>
      <c r="L54" s="189"/>
      <c r="M54" s="152" t="str">
        <f t="shared" si="0"/>
        <v/>
      </c>
      <c r="N54"/>
      <c r="O54"/>
      <c r="P54"/>
      <c r="Q54"/>
    </row>
    <row r="55" spans="1:17" s="14" customFormat="1" ht="15.95" customHeight="1" x14ac:dyDescent="0.2">
      <c r="A55" s="10"/>
      <c r="B55" s="97">
        <v>45</v>
      </c>
      <c r="C55" s="138"/>
      <c r="D55" s="139"/>
      <c r="E55" s="96"/>
      <c r="F55" s="98"/>
      <c r="G55" s="99"/>
      <c r="H55" s="98"/>
      <c r="I55" s="178"/>
      <c r="J55" s="190"/>
      <c r="K55" s="191"/>
      <c r="L55" s="189"/>
      <c r="M55" s="152" t="str">
        <f t="shared" si="0"/>
        <v/>
      </c>
      <c r="N55"/>
      <c r="O55"/>
      <c r="P55"/>
      <c r="Q55"/>
    </row>
    <row r="56" spans="1:17" s="14" customFormat="1" ht="15.95" customHeight="1" x14ac:dyDescent="0.2">
      <c r="A56" s="10"/>
      <c r="B56" s="97">
        <v>46</v>
      </c>
      <c r="C56" s="138"/>
      <c r="D56" s="139"/>
      <c r="E56" s="96"/>
      <c r="F56" s="98"/>
      <c r="G56" s="99"/>
      <c r="H56" s="98"/>
      <c r="I56" s="178"/>
      <c r="J56" s="190"/>
      <c r="K56" s="191"/>
      <c r="L56" s="189"/>
      <c r="M56" s="152" t="str">
        <f t="shared" si="0"/>
        <v/>
      </c>
      <c r="N56"/>
      <c r="O56"/>
      <c r="P56"/>
      <c r="Q56"/>
    </row>
    <row r="57" spans="1:17" s="14" customFormat="1" ht="15.95" customHeight="1" x14ac:dyDescent="0.2">
      <c r="A57" s="10"/>
      <c r="B57" s="97">
        <v>47</v>
      </c>
      <c r="C57" s="138"/>
      <c r="D57" s="139"/>
      <c r="E57" s="96"/>
      <c r="F57" s="98"/>
      <c r="G57" s="99"/>
      <c r="H57" s="98"/>
      <c r="I57" s="178"/>
      <c r="J57" s="190"/>
      <c r="K57" s="191"/>
      <c r="L57" s="189"/>
      <c r="M57" s="152" t="str">
        <f t="shared" si="0"/>
        <v/>
      </c>
      <c r="N57"/>
      <c r="O57"/>
      <c r="P57"/>
      <c r="Q57"/>
    </row>
    <row r="58" spans="1:17" s="14" customFormat="1" ht="15.95" customHeight="1" x14ac:dyDescent="0.2">
      <c r="A58" s="10"/>
      <c r="B58" s="97">
        <v>48</v>
      </c>
      <c r="C58" s="138"/>
      <c r="D58" s="139"/>
      <c r="E58" s="96"/>
      <c r="F58" s="98"/>
      <c r="G58" s="99"/>
      <c r="H58" s="98"/>
      <c r="I58" s="178"/>
      <c r="J58" s="190"/>
      <c r="K58" s="191"/>
      <c r="L58" s="189"/>
      <c r="M58" s="152" t="str">
        <f t="shared" si="0"/>
        <v/>
      </c>
      <c r="N58"/>
      <c r="O58"/>
      <c r="P58"/>
      <c r="Q58"/>
    </row>
    <row r="59" spans="1:17" s="14" customFormat="1" ht="15.95" customHeight="1" x14ac:dyDescent="0.2">
      <c r="A59" s="10"/>
      <c r="B59" s="97">
        <v>49</v>
      </c>
      <c r="C59" s="138"/>
      <c r="D59" s="139"/>
      <c r="E59" s="96"/>
      <c r="F59" s="98"/>
      <c r="G59" s="99"/>
      <c r="H59" s="98"/>
      <c r="I59" s="178"/>
      <c r="J59" s="190"/>
      <c r="K59" s="191"/>
      <c r="L59" s="189"/>
      <c r="M59" s="152" t="str">
        <f t="shared" si="0"/>
        <v/>
      </c>
      <c r="N59"/>
      <c r="O59"/>
      <c r="P59"/>
      <c r="Q59"/>
    </row>
    <row r="60" spans="1:17" s="14" customFormat="1" ht="15.95" customHeight="1" x14ac:dyDescent="0.2">
      <c r="A60" s="10"/>
      <c r="B60" s="97">
        <v>50</v>
      </c>
      <c r="C60" s="138"/>
      <c r="D60" s="139"/>
      <c r="E60" s="96"/>
      <c r="F60" s="98"/>
      <c r="G60" s="99"/>
      <c r="H60" s="98"/>
      <c r="I60" s="178"/>
      <c r="J60" s="190"/>
      <c r="K60" s="191"/>
      <c r="L60" s="189"/>
      <c r="M60" s="152" t="str">
        <f t="shared" si="0"/>
        <v/>
      </c>
      <c r="N60"/>
      <c r="O60"/>
      <c r="P60"/>
      <c r="Q60"/>
    </row>
    <row r="61" spans="1:17" s="14" customFormat="1" ht="15.95" customHeight="1" x14ac:dyDescent="0.2">
      <c r="A61" s="10"/>
      <c r="B61" s="97">
        <v>51</v>
      </c>
      <c r="C61" s="138"/>
      <c r="D61" s="139"/>
      <c r="E61" s="96"/>
      <c r="F61" s="98"/>
      <c r="G61" s="99"/>
      <c r="H61" s="98"/>
      <c r="I61" s="177"/>
      <c r="J61" s="190"/>
      <c r="K61" s="191"/>
      <c r="L61" s="189"/>
      <c r="M61" s="152" t="str">
        <f t="shared" si="0"/>
        <v/>
      </c>
      <c r="N61"/>
      <c r="O61"/>
      <c r="P61"/>
      <c r="Q61"/>
    </row>
    <row r="62" spans="1:17" s="14" customFormat="1" ht="15.95" customHeight="1" x14ac:dyDescent="0.2">
      <c r="A62" s="10"/>
      <c r="B62" s="97">
        <v>52</v>
      </c>
      <c r="C62" s="138"/>
      <c r="D62" s="139"/>
      <c r="E62" s="96"/>
      <c r="F62" s="98"/>
      <c r="G62" s="99"/>
      <c r="H62" s="98"/>
      <c r="I62" s="178"/>
      <c r="J62" s="190"/>
      <c r="K62" s="191"/>
      <c r="L62" s="189"/>
      <c r="M62" s="152" t="str">
        <f t="shared" si="0"/>
        <v/>
      </c>
      <c r="N62"/>
      <c r="O62"/>
      <c r="P62"/>
      <c r="Q62"/>
    </row>
    <row r="63" spans="1:17" s="14" customFormat="1" ht="15.95" customHeight="1" x14ac:dyDescent="0.2">
      <c r="A63" s="10"/>
      <c r="B63" s="97">
        <v>53</v>
      </c>
      <c r="C63" s="138"/>
      <c r="D63" s="139"/>
      <c r="E63" s="96"/>
      <c r="F63" s="98"/>
      <c r="G63" s="99"/>
      <c r="H63" s="98"/>
      <c r="I63" s="177"/>
      <c r="J63" s="190"/>
      <c r="K63" s="191"/>
      <c r="L63" s="189"/>
      <c r="M63" s="152" t="str">
        <f t="shared" si="0"/>
        <v/>
      </c>
      <c r="N63"/>
      <c r="O63"/>
      <c r="P63"/>
      <c r="Q63"/>
    </row>
    <row r="64" spans="1:17" s="14" customFormat="1" ht="15.95" customHeight="1" x14ac:dyDescent="0.2">
      <c r="A64" s="10"/>
      <c r="B64" s="97">
        <v>54</v>
      </c>
      <c r="C64" s="138"/>
      <c r="D64" s="139"/>
      <c r="E64" s="96"/>
      <c r="F64" s="98"/>
      <c r="G64" s="99"/>
      <c r="H64" s="98"/>
      <c r="I64" s="178"/>
      <c r="J64" s="190"/>
      <c r="K64" s="191"/>
      <c r="L64" s="189"/>
      <c r="M64" s="152" t="str">
        <f t="shared" si="0"/>
        <v/>
      </c>
      <c r="N64"/>
      <c r="O64"/>
      <c r="P64"/>
      <c r="Q64"/>
    </row>
    <row r="65" spans="1:17" s="14" customFormat="1" ht="15.95" customHeight="1" x14ac:dyDescent="0.2">
      <c r="A65" s="10"/>
      <c r="B65" s="97">
        <v>55</v>
      </c>
      <c r="C65" s="138"/>
      <c r="D65" s="139"/>
      <c r="E65" s="96"/>
      <c r="F65" s="98"/>
      <c r="G65" s="99"/>
      <c r="H65" s="98"/>
      <c r="I65" s="177"/>
      <c r="J65" s="190"/>
      <c r="K65" s="191"/>
      <c r="L65" s="189"/>
      <c r="M65" s="152" t="str">
        <f t="shared" si="0"/>
        <v/>
      </c>
      <c r="N65"/>
      <c r="O65"/>
      <c r="P65"/>
      <c r="Q65"/>
    </row>
    <row r="66" spans="1:17" s="14" customFormat="1" ht="15.95" customHeight="1" x14ac:dyDescent="0.2">
      <c r="A66" s="10"/>
      <c r="B66" s="97">
        <v>56</v>
      </c>
      <c r="C66" s="138"/>
      <c r="D66" s="139"/>
      <c r="E66" s="96"/>
      <c r="F66" s="98"/>
      <c r="G66" s="99"/>
      <c r="H66" s="98"/>
      <c r="I66" s="178"/>
      <c r="J66" s="190"/>
      <c r="K66" s="191"/>
      <c r="L66" s="189"/>
      <c r="M66" s="152" t="str">
        <f t="shared" si="0"/>
        <v/>
      </c>
      <c r="N66"/>
      <c r="O66"/>
      <c r="P66"/>
      <c r="Q66"/>
    </row>
    <row r="67" spans="1:17" s="14" customFormat="1" ht="15.95" customHeight="1" x14ac:dyDescent="0.2">
      <c r="A67" s="10"/>
      <c r="B67" s="97">
        <v>57</v>
      </c>
      <c r="C67" s="138"/>
      <c r="D67" s="139"/>
      <c r="E67" s="96"/>
      <c r="F67" s="98"/>
      <c r="G67" s="99"/>
      <c r="H67" s="98"/>
      <c r="I67" s="178"/>
      <c r="J67" s="190"/>
      <c r="K67" s="191"/>
      <c r="L67" s="189"/>
      <c r="M67" s="152" t="str">
        <f t="shared" si="0"/>
        <v/>
      </c>
      <c r="N67"/>
      <c r="O67"/>
      <c r="P67"/>
      <c r="Q67"/>
    </row>
    <row r="68" spans="1:17" s="14" customFormat="1" ht="15.95" customHeight="1" x14ac:dyDescent="0.2">
      <c r="A68" s="10"/>
      <c r="B68" s="97">
        <v>58</v>
      </c>
      <c r="C68" s="138"/>
      <c r="D68" s="139"/>
      <c r="E68" s="96"/>
      <c r="F68" s="98"/>
      <c r="G68" s="99"/>
      <c r="H68" s="98"/>
      <c r="I68" s="178"/>
      <c r="J68" s="190"/>
      <c r="K68" s="191"/>
      <c r="L68" s="189"/>
      <c r="M68" s="152" t="str">
        <f t="shared" si="0"/>
        <v/>
      </c>
      <c r="N68"/>
      <c r="O68"/>
      <c r="P68"/>
      <c r="Q68"/>
    </row>
    <row r="69" spans="1:17" s="14" customFormat="1" ht="15.95" customHeight="1" x14ac:dyDescent="0.2">
      <c r="A69" s="10"/>
      <c r="B69" s="97">
        <v>59</v>
      </c>
      <c r="C69" s="138"/>
      <c r="D69" s="139"/>
      <c r="E69" s="96"/>
      <c r="F69" s="98"/>
      <c r="G69" s="99"/>
      <c r="H69" s="98"/>
      <c r="I69" s="178"/>
      <c r="J69" s="190"/>
      <c r="K69" s="191"/>
      <c r="L69" s="189"/>
      <c r="M69" s="152" t="str">
        <f t="shared" si="0"/>
        <v/>
      </c>
      <c r="N69"/>
      <c r="O69"/>
      <c r="P69"/>
      <c r="Q69"/>
    </row>
    <row r="70" spans="1:17" s="14" customFormat="1" ht="15.95" customHeight="1" x14ac:dyDescent="0.2">
      <c r="A70" s="10"/>
      <c r="B70" s="97">
        <v>60</v>
      </c>
      <c r="C70" s="138"/>
      <c r="D70" s="139"/>
      <c r="E70" s="96"/>
      <c r="F70" s="98"/>
      <c r="G70" s="99"/>
      <c r="H70" s="98"/>
      <c r="I70" s="178"/>
      <c r="J70" s="190"/>
      <c r="K70" s="191"/>
      <c r="L70" s="189"/>
      <c r="M70" s="152" t="str">
        <f t="shared" si="0"/>
        <v/>
      </c>
      <c r="N70"/>
      <c r="O70"/>
      <c r="P70"/>
      <c r="Q70"/>
    </row>
    <row r="71" spans="1:17" s="14" customFormat="1" ht="15.95" customHeight="1" x14ac:dyDescent="0.2">
      <c r="A71" s="10"/>
      <c r="B71" s="97">
        <v>61</v>
      </c>
      <c r="C71" s="138"/>
      <c r="D71" s="139"/>
      <c r="E71" s="96"/>
      <c r="F71" s="98"/>
      <c r="G71" s="99"/>
      <c r="H71" s="98"/>
      <c r="I71" s="178"/>
      <c r="J71" s="190"/>
      <c r="K71" s="191"/>
      <c r="L71" s="189"/>
      <c r="M71" s="152" t="str">
        <f t="shared" si="0"/>
        <v/>
      </c>
      <c r="N71"/>
      <c r="O71"/>
      <c r="P71"/>
      <c r="Q71"/>
    </row>
    <row r="72" spans="1:17" s="14" customFormat="1" ht="15.95" customHeight="1" x14ac:dyDescent="0.2">
      <c r="A72" s="10"/>
      <c r="B72" s="97">
        <v>62</v>
      </c>
      <c r="C72" s="138"/>
      <c r="D72" s="139"/>
      <c r="E72" s="96"/>
      <c r="F72" s="98"/>
      <c r="G72" s="99"/>
      <c r="H72" s="98"/>
      <c r="I72" s="178"/>
      <c r="J72" s="190"/>
      <c r="K72" s="191"/>
      <c r="L72" s="189"/>
      <c r="M72" s="152" t="str">
        <f t="shared" si="0"/>
        <v/>
      </c>
      <c r="N72"/>
      <c r="O72"/>
      <c r="P72"/>
      <c r="Q72"/>
    </row>
    <row r="73" spans="1:17" s="14" customFormat="1" ht="15.95" customHeight="1" x14ac:dyDescent="0.2">
      <c r="A73" s="10"/>
      <c r="B73" s="97">
        <v>63</v>
      </c>
      <c r="C73" s="138"/>
      <c r="D73" s="139"/>
      <c r="E73" s="96"/>
      <c r="F73" s="98"/>
      <c r="G73" s="99"/>
      <c r="H73" s="98"/>
      <c r="I73" s="178"/>
      <c r="J73" s="190"/>
      <c r="K73" s="191"/>
      <c r="L73" s="189"/>
      <c r="M73" s="152" t="str">
        <f t="shared" si="0"/>
        <v/>
      </c>
      <c r="N73"/>
      <c r="O73"/>
      <c r="P73"/>
      <c r="Q73"/>
    </row>
    <row r="74" spans="1:17" s="14" customFormat="1" ht="15.95" customHeight="1" x14ac:dyDescent="0.2">
      <c r="A74" s="10"/>
      <c r="B74" s="97">
        <v>64</v>
      </c>
      <c r="C74" s="138"/>
      <c r="D74" s="139"/>
      <c r="E74" s="96"/>
      <c r="F74" s="98"/>
      <c r="G74" s="99"/>
      <c r="H74" s="98"/>
      <c r="I74" s="178"/>
      <c r="J74" s="190"/>
      <c r="K74" s="191"/>
      <c r="L74" s="189"/>
      <c r="M74" s="152" t="str">
        <f t="shared" si="0"/>
        <v/>
      </c>
      <c r="N74"/>
      <c r="O74"/>
      <c r="P74"/>
      <c r="Q74"/>
    </row>
    <row r="75" spans="1:17" s="14" customFormat="1" ht="15.95" customHeight="1" x14ac:dyDescent="0.2">
      <c r="A75" s="10"/>
      <c r="B75" s="97">
        <v>65</v>
      </c>
      <c r="C75" s="138"/>
      <c r="D75" s="139"/>
      <c r="E75" s="96"/>
      <c r="F75" s="98"/>
      <c r="G75" s="99"/>
      <c r="H75" s="98"/>
      <c r="I75" s="177"/>
      <c r="J75" s="190"/>
      <c r="K75" s="191"/>
      <c r="L75" s="189"/>
      <c r="M75" s="152" t="str">
        <f t="shared" si="0"/>
        <v/>
      </c>
      <c r="N75"/>
      <c r="O75"/>
      <c r="P75"/>
      <c r="Q75"/>
    </row>
    <row r="76" spans="1:17" s="14" customFormat="1" ht="15.95" customHeight="1" x14ac:dyDescent="0.2">
      <c r="A76" s="10"/>
      <c r="B76" s="97">
        <v>66</v>
      </c>
      <c r="C76" s="138"/>
      <c r="D76" s="139"/>
      <c r="E76" s="96"/>
      <c r="F76" s="98"/>
      <c r="G76" s="99"/>
      <c r="H76" s="98"/>
      <c r="I76" s="178"/>
      <c r="J76" s="190"/>
      <c r="K76" s="191"/>
      <c r="L76" s="189"/>
      <c r="M76" s="152" t="str">
        <f t="shared" ref="M76:M139" si="1">IF(AND(E76="",G76=""),"",
IF(AND(E76=I76,I76&lt;&gt;"",E76&lt;&gt;""),"Samme indtægtskonto og modpost",
IF(AND(G76=I76,G76&lt;&gt;"",I76&lt;&gt;""),"Samme udgiftskonto og modpost",
IF(AND(E76="Midler fra Kræftens Bekæmpelse",J76&lt;&gt;""),"Brug ikke kontoen 'Midler fra Kræftens Bekæmpelse' i kombination med en øremærket konto",
IF(AND(J76="§18 --&gt; Næste år",G76&lt;&gt;""),"Du kan ikke bogføre udgifter på §18 midler til brug næste år",
IF(AND(I76="Arv - Central",G76&lt;&gt;"Arv - Lokal",E76=""),"Bogfør ikke udgifter med modpost 'Arv - Central'",
IF(AND(OR(I76="Arv - Central",I76="Arv - Lokal"),J76="")=TRUE,"Husk at vælge den arvekonto du har defineret i stamoplysninger under øremærket konti i kolonne J",
"")))))))</f>
        <v/>
      </c>
      <c r="N76"/>
      <c r="O76"/>
      <c r="P76"/>
      <c r="Q76"/>
    </row>
    <row r="77" spans="1:17" s="14" customFormat="1" ht="15.95" customHeight="1" x14ac:dyDescent="0.2">
      <c r="A77" s="10"/>
      <c r="B77" s="97">
        <v>67</v>
      </c>
      <c r="C77" s="138"/>
      <c r="D77" s="139"/>
      <c r="E77" s="96"/>
      <c r="F77" s="98"/>
      <c r="G77" s="99"/>
      <c r="H77" s="98"/>
      <c r="I77" s="177"/>
      <c r="J77" s="190"/>
      <c r="K77" s="191"/>
      <c r="L77" s="189"/>
      <c r="M77" s="152" t="str">
        <f t="shared" si="1"/>
        <v/>
      </c>
      <c r="N77"/>
      <c r="O77"/>
      <c r="P77"/>
      <c r="Q77"/>
    </row>
    <row r="78" spans="1:17" s="14" customFormat="1" ht="15.95" customHeight="1" x14ac:dyDescent="0.2">
      <c r="A78" s="10"/>
      <c r="B78" s="97">
        <v>68</v>
      </c>
      <c r="C78" s="138"/>
      <c r="D78" s="139"/>
      <c r="E78" s="96"/>
      <c r="F78" s="98"/>
      <c r="G78" s="99"/>
      <c r="H78" s="98"/>
      <c r="I78" s="178"/>
      <c r="J78" s="190"/>
      <c r="K78" s="191"/>
      <c r="L78" s="189"/>
      <c r="M78" s="152" t="str">
        <f t="shared" si="1"/>
        <v/>
      </c>
      <c r="N78"/>
      <c r="O78"/>
      <c r="P78"/>
      <c r="Q78"/>
    </row>
    <row r="79" spans="1:17" s="14" customFormat="1" ht="15.95" customHeight="1" x14ac:dyDescent="0.2">
      <c r="A79" s="10"/>
      <c r="B79" s="97">
        <v>69</v>
      </c>
      <c r="C79" s="138"/>
      <c r="D79" s="139"/>
      <c r="E79" s="96"/>
      <c r="F79" s="98"/>
      <c r="G79" s="99"/>
      <c r="H79" s="98"/>
      <c r="I79" s="177"/>
      <c r="J79" s="190"/>
      <c r="K79" s="191"/>
      <c r="L79" s="189"/>
      <c r="M79" s="152" t="str">
        <f t="shared" si="1"/>
        <v/>
      </c>
      <c r="N79"/>
      <c r="O79"/>
      <c r="P79"/>
      <c r="Q79"/>
    </row>
    <row r="80" spans="1:17" s="14" customFormat="1" ht="15.95" customHeight="1" x14ac:dyDescent="0.2">
      <c r="A80" s="10"/>
      <c r="B80" s="97">
        <v>70</v>
      </c>
      <c r="C80" s="138"/>
      <c r="D80" s="139"/>
      <c r="E80" s="96"/>
      <c r="F80" s="98"/>
      <c r="G80" s="99"/>
      <c r="H80" s="98"/>
      <c r="I80" s="178"/>
      <c r="J80" s="190"/>
      <c r="K80" s="191"/>
      <c r="L80" s="189"/>
      <c r="M80" s="152" t="str">
        <f t="shared" si="1"/>
        <v/>
      </c>
      <c r="N80"/>
      <c r="O80"/>
      <c r="P80"/>
      <c r="Q80"/>
    </row>
    <row r="81" spans="1:17" s="14" customFormat="1" ht="15.95" customHeight="1" x14ac:dyDescent="0.2">
      <c r="A81" s="10"/>
      <c r="B81" s="97">
        <v>71</v>
      </c>
      <c r="C81" s="138"/>
      <c r="D81" s="139"/>
      <c r="E81" s="96"/>
      <c r="F81" s="98"/>
      <c r="G81" s="99"/>
      <c r="H81" s="98"/>
      <c r="I81" s="178"/>
      <c r="J81" s="190"/>
      <c r="K81" s="191"/>
      <c r="L81" s="189"/>
      <c r="M81" s="152" t="str">
        <f t="shared" si="1"/>
        <v/>
      </c>
      <c r="N81"/>
      <c r="O81"/>
      <c r="P81"/>
      <c r="Q81"/>
    </row>
    <row r="82" spans="1:17" s="14" customFormat="1" ht="15.95" customHeight="1" x14ac:dyDescent="0.2">
      <c r="A82" s="10"/>
      <c r="B82" s="97">
        <v>72</v>
      </c>
      <c r="C82" s="138"/>
      <c r="D82" s="139"/>
      <c r="E82" s="96"/>
      <c r="F82" s="98"/>
      <c r="G82" s="99"/>
      <c r="H82" s="98"/>
      <c r="I82" s="178"/>
      <c r="J82" s="190"/>
      <c r="K82" s="191"/>
      <c r="L82" s="189"/>
      <c r="M82" s="152" t="str">
        <f t="shared" si="1"/>
        <v/>
      </c>
      <c r="N82"/>
      <c r="O82"/>
      <c r="P82"/>
      <c r="Q82"/>
    </row>
    <row r="83" spans="1:17" s="14" customFormat="1" ht="15.95" customHeight="1" x14ac:dyDescent="0.2">
      <c r="A83" s="10"/>
      <c r="B83" s="97">
        <v>73</v>
      </c>
      <c r="C83" s="138"/>
      <c r="D83" s="139"/>
      <c r="E83" s="96"/>
      <c r="F83" s="98"/>
      <c r="G83" s="99"/>
      <c r="H83" s="98"/>
      <c r="I83" s="178"/>
      <c r="J83" s="190"/>
      <c r="K83" s="191"/>
      <c r="L83" s="189"/>
      <c r="M83" s="152" t="str">
        <f t="shared" si="1"/>
        <v/>
      </c>
      <c r="N83"/>
      <c r="O83"/>
      <c r="P83"/>
      <c r="Q83"/>
    </row>
    <row r="84" spans="1:17" s="14" customFormat="1" ht="15.95" customHeight="1" x14ac:dyDescent="0.2">
      <c r="A84" s="10"/>
      <c r="B84" s="97">
        <v>74</v>
      </c>
      <c r="C84" s="138"/>
      <c r="D84" s="139"/>
      <c r="E84" s="96"/>
      <c r="F84" s="98"/>
      <c r="G84" s="99"/>
      <c r="H84" s="98"/>
      <c r="I84" s="178"/>
      <c r="J84" s="190"/>
      <c r="K84" s="191"/>
      <c r="L84" s="189"/>
      <c r="M84" s="152" t="str">
        <f t="shared" si="1"/>
        <v/>
      </c>
      <c r="N84"/>
      <c r="O84"/>
      <c r="P84"/>
      <c r="Q84"/>
    </row>
    <row r="85" spans="1:17" s="14" customFormat="1" ht="15.95" customHeight="1" x14ac:dyDescent="0.2">
      <c r="A85" s="10"/>
      <c r="B85" s="97">
        <v>75</v>
      </c>
      <c r="C85" s="138"/>
      <c r="D85" s="139"/>
      <c r="E85" s="96"/>
      <c r="F85" s="98"/>
      <c r="G85" s="99"/>
      <c r="H85" s="98"/>
      <c r="I85" s="178"/>
      <c r="J85" s="190"/>
      <c r="K85" s="191"/>
      <c r="L85" s="189"/>
      <c r="M85" s="152" t="str">
        <f t="shared" si="1"/>
        <v/>
      </c>
      <c r="N85"/>
      <c r="O85"/>
      <c r="P85"/>
      <c r="Q85"/>
    </row>
    <row r="86" spans="1:17" s="14" customFormat="1" ht="15.95" customHeight="1" x14ac:dyDescent="0.2">
      <c r="A86" s="10"/>
      <c r="B86" s="97">
        <v>76</v>
      </c>
      <c r="C86" s="138"/>
      <c r="D86" s="139"/>
      <c r="E86" s="96"/>
      <c r="F86" s="98"/>
      <c r="G86" s="99"/>
      <c r="H86" s="98"/>
      <c r="I86" s="178"/>
      <c r="J86" s="190"/>
      <c r="K86" s="191"/>
      <c r="L86" s="189"/>
      <c r="M86" s="152" t="str">
        <f t="shared" si="1"/>
        <v/>
      </c>
      <c r="N86"/>
      <c r="O86"/>
      <c r="P86"/>
      <c r="Q86"/>
    </row>
    <row r="87" spans="1:17" s="14" customFormat="1" ht="15.95" customHeight="1" x14ac:dyDescent="0.2">
      <c r="A87" s="10"/>
      <c r="B87" s="97">
        <v>77</v>
      </c>
      <c r="C87" s="138"/>
      <c r="D87" s="139"/>
      <c r="E87" s="96"/>
      <c r="F87" s="98"/>
      <c r="G87" s="99"/>
      <c r="H87" s="98"/>
      <c r="I87" s="178"/>
      <c r="J87" s="190"/>
      <c r="K87" s="191"/>
      <c r="L87" s="189"/>
      <c r="M87" s="152" t="str">
        <f t="shared" si="1"/>
        <v/>
      </c>
      <c r="N87"/>
      <c r="O87"/>
      <c r="P87"/>
      <c r="Q87"/>
    </row>
    <row r="88" spans="1:17" s="14" customFormat="1" ht="15.95" customHeight="1" x14ac:dyDescent="0.2">
      <c r="A88" s="10"/>
      <c r="B88" s="97">
        <v>78</v>
      </c>
      <c r="C88" s="138"/>
      <c r="D88" s="139"/>
      <c r="E88" s="96"/>
      <c r="F88" s="98"/>
      <c r="G88" s="99"/>
      <c r="H88" s="98"/>
      <c r="I88" s="178"/>
      <c r="J88" s="190"/>
      <c r="K88" s="191"/>
      <c r="L88" s="189"/>
      <c r="M88" s="152" t="str">
        <f t="shared" si="1"/>
        <v/>
      </c>
      <c r="N88"/>
      <c r="O88"/>
      <c r="P88"/>
      <c r="Q88"/>
    </row>
    <row r="89" spans="1:17" s="14" customFormat="1" ht="15.95" customHeight="1" x14ac:dyDescent="0.2">
      <c r="A89" s="10"/>
      <c r="B89" s="97">
        <v>79</v>
      </c>
      <c r="C89" s="138"/>
      <c r="D89" s="139"/>
      <c r="E89" s="96"/>
      <c r="F89" s="98"/>
      <c r="G89" s="99"/>
      <c r="H89" s="98"/>
      <c r="I89" s="177"/>
      <c r="J89" s="190"/>
      <c r="K89" s="191"/>
      <c r="L89" s="189"/>
      <c r="M89" s="152" t="str">
        <f t="shared" si="1"/>
        <v/>
      </c>
      <c r="N89"/>
      <c r="O89"/>
      <c r="P89"/>
      <c r="Q89"/>
    </row>
    <row r="90" spans="1:17" s="14" customFormat="1" ht="15.95" customHeight="1" x14ac:dyDescent="0.2">
      <c r="A90" s="10"/>
      <c r="B90" s="97">
        <v>80</v>
      </c>
      <c r="C90" s="138"/>
      <c r="D90" s="139"/>
      <c r="E90" s="96"/>
      <c r="F90" s="98"/>
      <c r="G90" s="99"/>
      <c r="H90" s="98"/>
      <c r="I90" s="178"/>
      <c r="J90" s="190"/>
      <c r="K90" s="191"/>
      <c r="L90" s="189"/>
      <c r="M90" s="152" t="str">
        <f t="shared" si="1"/>
        <v/>
      </c>
      <c r="N90"/>
      <c r="O90"/>
      <c r="P90"/>
      <c r="Q90"/>
    </row>
    <row r="91" spans="1:17" s="14" customFormat="1" ht="15.95" customHeight="1" x14ac:dyDescent="0.2">
      <c r="A91" s="10"/>
      <c r="B91" s="97">
        <v>81</v>
      </c>
      <c r="C91" s="138"/>
      <c r="D91" s="139"/>
      <c r="E91" s="96"/>
      <c r="F91" s="98"/>
      <c r="G91" s="99"/>
      <c r="H91" s="98"/>
      <c r="I91" s="177"/>
      <c r="J91" s="190"/>
      <c r="K91" s="191"/>
      <c r="L91" s="189"/>
      <c r="M91" s="152" t="str">
        <f t="shared" si="1"/>
        <v/>
      </c>
      <c r="N91"/>
      <c r="O91"/>
      <c r="P91"/>
      <c r="Q91"/>
    </row>
    <row r="92" spans="1:17" s="14" customFormat="1" ht="15.95" customHeight="1" x14ac:dyDescent="0.2">
      <c r="A92" s="10"/>
      <c r="B92" s="97">
        <v>82</v>
      </c>
      <c r="C92" s="138"/>
      <c r="D92" s="139"/>
      <c r="E92" s="96"/>
      <c r="F92" s="98"/>
      <c r="G92" s="99"/>
      <c r="H92" s="98"/>
      <c r="I92" s="178"/>
      <c r="J92" s="190"/>
      <c r="K92" s="191"/>
      <c r="L92" s="189"/>
      <c r="M92" s="152" t="str">
        <f t="shared" si="1"/>
        <v/>
      </c>
      <c r="N92"/>
      <c r="O92"/>
      <c r="P92"/>
      <c r="Q92"/>
    </row>
    <row r="93" spans="1:17" s="14" customFormat="1" ht="15.95" customHeight="1" x14ac:dyDescent="0.2">
      <c r="A93" s="10"/>
      <c r="B93" s="97">
        <v>83</v>
      </c>
      <c r="C93" s="138"/>
      <c r="D93" s="139"/>
      <c r="E93" s="96"/>
      <c r="F93" s="98"/>
      <c r="G93" s="99"/>
      <c r="H93" s="98"/>
      <c r="I93" s="177"/>
      <c r="J93" s="190"/>
      <c r="K93" s="191"/>
      <c r="L93" s="189"/>
      <c r="M93" s="152" t="str">
        <f t="shared" si="1"/>
        <v/>
      </c>
      <c r="N93"/>
      <c r="O93"/>
      <c r="P93"/>
      <c r="Q93"/>
    </row>
    <row r="94" spans="1:17" s="14" customFormat="1" ht="15.95" customHeight="1" x14ac:dyDescent="0.2">
      <c r="A94" s="10"/>
      <c r="B94" s="97">
        <v>84</v>
      </c>
      <c r="C94" s="138"/>
      <c r="D94" s="139"/>
      <c r="E94" s="96"/>
      <c r="F94" s="98"/>
      <c r="G94" s="99"/>
      <c r="H94" s="98"/>
      <c r="I94" s="178"/>
      <c r="J94" s="190"/>
      <c r="K94" s="191"/>
      <c r="L94" s="189"/>
      <c r="M94" s="152" t="str">
        <f t="shared" si="1"/>
        <v/>
      </c>
      <c r="N94"/>
      <c r="O94"/>
      <c r="P94"/>
      <c r="Q94"/>
    </row>
    <row r="95" spans="1:17" s="14" customFormat="1" ht="15.95" customHeight="1" x14ac:dyDescent="0.2">
      <c r="A95" s="10"/>
      <c r="B95" s="97">
        <v>85</v>
      </c>
      <c r="C95" s="138"/>
      <c r="D95" s="139"/>
      <c r="E95" s="96"/>
      <c r="F95" s="98"/>
      <c r="G95" s="99"/>
      <c r="H95" s="98"/>
      <c r="I95" s="178"/>
      <c r="J95" s="190"/>
      <c r="K95" s="191"/>
      <c r="L95" s="189"/>
      <c r="M95" s="152" t="str">
        <f t="shared" si="1"/>
        <v/>
      </c>
      <c r="N95"/>
      <c r="O95"/>
      <c r="P95"/>
      <c r="Q95"/>
    </row>
    <row r="96" spans="1:17" s="14" customFormat="1" ht="15.95" customHeight="1" x14ac:dyDescent="0.2">
      <c r="A96" s="10"/>
      <c r="B96" s="97">
        <v>86</v>
      </c>
      <c r="C96" s="138"/>
      <c r="D96" s="139"/>
      <c r="E96" s="96"/>
      <c r="F96" s="98"/>
      <c r="G96" s="99"/>
      <c r="H96" s="98"/>
      <c r="I96" s="178"/>
      <c r="J96" s="190"/>
      <c r="K96" s="191"/>
      <c r="L96" s="189"/>
      <c r="M96" s="152" t="str">
        <f t="shared" si="1"/>
        <v/>
      </c>
      <c r="N96"/>
      <c r="O96"/>
      <c r="P96"/>
      <c r="Q96"/>
    </row>
    <row r="97" spans="1:17" s="14" customFormat="1" ht="15.95" customHeight="1" x14ac:dyDescent="0.2">
      <c r="A97" s="10"/>
      <c r="B97" s="97">
        <v>87</v>
      </c>
      <c r="C97" s="138"/>
      <c r="D97" s="139"/>
      <c r="E97" s="96"/>
      <c r="F97" s="98"/>
      <c r="G97" s="99"/>
      <c r="H97" s="98"/>
      <c r="I97" s="178"/>
      <c r="J97" s="190"/>
      <c r="K97" s="191"/>
      <c r="L97" s="189"/>
      <c r="M97" s="152" t="str">
        <f t="shared" si="1"/>
        <v/>
      </c>
      <c r="N97"/>
      <c r="O97"/>
      <c r="P97"/>
      <c r="Q97"/>
    </row>
    <row r="98" spans="1:17" s="14" customFormat="1" ht="15.95" customHeight="1" x14ac:dyDescent="0.2">
      <c r="A98" s="10"/>
      <c r="B98" s="97">
        <v>88</v>
      </c>
      <c r="C98" s="138"/>
      <c r="D98" s="139"/>
      <c r="E98" s="96"/>
      <c r="F98" s="98"/>
      <c r="G98" s="99"/>
      <c r="H98" s="98"/>
      <c r="I98" s="178"/>
      <c r="J98" s="190"/>
      <c r="K98" s="191"/>
      <c r="L98" s="189"/>
      <c r="M98" s="152" t="str">
        <f t="shared" si="1"/>
        <v/>
      </c>
      <c r="N98"/>
      <c r="O98"/>
      <c r="P98"/>
      <c r="Q98"/>
    </row>
    <row r="99" spans="1:17" s="14" customFormat="1" ht="15.95" customHeight="1" x14ac:dyDescent="0.2">
      <c r="A99" s="10"/>
      <c r="B99" s="97">
        <v>89</v>
      </c>
      <c r="C99" s="138"/>
      <c r="D99" s="139"/>
      <c r="E99" s="96"/>
      <c r="F99" s="98"/>
      <c r="G99" s="99"/>
      <c r="H99" s="98"/>
      <c r="I99" s="178"/>
      <c r="J99" s="190"/>
      <c r="K99" s="191"/>
      <c r="L99" s="189"/>
      <c r="M99" s="152" t="str">
        <f t="shared" si="1"/>
        <v/>
      </c>
      <c r="N99"/>
      <c r="O99"/>
      <c r="P99"/>
      <c r="Q99"/>
    </row>
    <row r="100" spans="1:17" s="14" customFormat="1" ht="15.95" customHeight="1" x14ac:dyDescent="0.2">
      <c r="A100" s="10"/>
      <c r="B100" s="97">
        <v>90</v>
      </c>
      <c r="C100" s="138"/>
      <c r="D100" s="139"/>
      <c r="E100" s="96"/>
      <c r="F100" s="98"/>
      <c r="G100" s="99"/>
      <c r="H100" s="98"/>
      <c r="I100" s="178"/>
      <c r="J100" s="190"/>
      <c r="K100" s="191"/>
      <c r="L100" s="189"/>
      <c r="M100" s="152" t="str">
        <f t="shared" si="1"/>
        <v/>
      </c>
      <c r="N100"/>
      <c r="O100"/>
      <c r="P100"/>
      <c r="Q100"/>
    </row>
    <row r="101" spans="1:17" s="14" customFormat="1" ht="15.95" customHeight="1" x14ac:dyDescent="0.2">
      <c r="A101" s="10"/>
      <c r="B101" s="97">
        <v>91</v>
      </c>
      <c r="C101" s="138"/>
      <c r="D101" s="139"/>
      <c r="E101" s="96"/>
      <c r="F101" s="98"/>
      <c r="G101" s="99"/>
      <c r="H101" s="98"/>
      <c r="I101" s="178"/>
      <c r="J101" s="190"/>
      <c r="K101" s="191"/>
      <c r="L101" s="189"/>
      <c r="M101" s="152" t="str">
        <f t="shared" si="1"/>
        <v/>
      </c>
      <c r="N101"/>
      <c r="O101"/>
      <c r="P101"/>
      <c r="Q101"/>
    </row>
    <row r="102" spans="1:17" s="14" customFormat="1" ht="15.95" customHeight="1" x14ac:dyDescent="0.2">
      <c r="A102" s="10"/>
      <c r="B102" s="97">
        <v>92</v>
      </c>
      <c r="C102" s="138"/>
      <c r="D102" s="139"/>
      <c r="E102" s="96"/>
      <c r="F102" s="98"/>
      <c r="G102" s="99"/>
      <c r="H102" s="98"/>
      <c r="I102" s="178"/>
      <c r="J102" s="190"/>
      <c r="K102" s="191"/>
      <c r="L102" s="189"/>
      <c r="M102" s="152" t="str">
        <f t="shared" si="1"/>
        <v/>
      </c>
      <c r="N102"/>
      <c r="O102"/>
      <c r="P102"/>
      <c r="Q102"/>
    </row>
    <row r="103" spans="1:17" s="14" customFormat="1" ht="15.95" customHeight="1" x14ac:dyDescent="0.2">
      <c r="A103" s="10"/>
      <c r="B103" s="97">
        <v>93</v>
      </c>
      <c r="C103" s="138"/>
      <c r="D103" s="139"/>
      <c r="E103" s="96"/>
      <c r="F103" s="98"/>
      <c r="G103" s="99"/>
      <c r="H103" s="98"/>
      <c r="I103" s="177"/>
      <c r="J103" s="190"/>
      <c r="K103" s="191"/>
      <c r="L103" s="189"/>
      <c r="M103" s="152" t="str">
        <f t="shared" si="1"/>
        <v/>
      </c>
      <c r="N103"/>
      <c r="O103"/>
      <c r="P103"/>
      <c r="Q103"/>
    </row>
    <row r="104" spans="1:17" s="14" customFormat="1" ht="15.95" customHeight="1" x14ac:dyDescent="0.2">
      <c r="A104" s="10"/>
      <c r="B104" s="97">
        <v>94</v>
      </c>
      <c r="C104" s="138"/>
      <c r="D104" s="139"/>
      <c r="E104" s="96"/>
      <c r="F104" s="98"/>
      <c r="G104" s="99"/>
      <c r="H104" s="98"/>
      <c r="I104" s="178"/>
      <c r="J104" s="190"/>
      <c r="K104" s="191"/>
      <c r="L104" s="189"/>
      <c r="M104" s="152" t="str">
        <f t="shared" si="1"/>
        <v/>
      </c>
      <c r="N104"/>
      <c r="O104"/>
      <c r="P104"/>
      <c r="Q104"/>
    </row>
    <row r="105" spans="1:17" s="14" customFormat="1" ht="15.95" customHeight="1" x14ac:dyDescent="0.2">
      <c r="A105" s="10"/>
      <c r="B105" s="97">
        <v>95</v>
      </c>
      <c r="C105" s="138"/>
      <c r="D105" s="139"/>
      <c r="E105" s="96"/>
      <c r="F105" s="98"/>
      <c r="G105" s="99"/>
      <c r="H105" s="98"/>
      <c r="I105" s="177"/>
      <c r="J105" s="190"/>
      <c r="K105" s="191"/>
      <c r="L105" s="189"/>
      <c r="M105" s="152" t="str">
        <f t="shared" si="1"/>
        <v/>
      </c>
      <c r="N105"/>
      <c r="O105"/>
      <c r="P105"/>
      <c r="Q105"/>
    </row>
    <row r="106" spans="1:17" s="14" customFormat="1" ht="15.95" customHeight="1" x14ac:dyDescent="0.2">
      <c r="A106" s="10"/>
      <c r="B106" s="97">
        <v>96</v>
      </c>
      <c r="C106" s="138"/>
      <c r="D106" s="139"/>
      <c r="E106" s="96"/>
      <c r="F106" s="98"/>
      <c r="G106" s="99"/>
      <c r="H106" s="98"/>
      <c r="I106" s="178"/>
      <c r="J106" s="190"/>
      <c r="K106" s="191"/>
      <c r="L106" s="189"/>
      <c r="M106" s="152" t="str">
        <f t="shared" si="1"/>
        <v/>
      </c>
      <c r="N106"/>
      <c r="O106"/>
      <c r="P106"/>
      <c r="Q106"/>
    </row>
    <row r="107" spans="1:17" s="14" customFormat="1" ht="15.95" customHeight="1" x14ac:dyDescent="0.2">
      <c r="A107" s="10"/>
      <c r="B107" s="97">
        <v>97</v>
      </c>
      <c r="C107" s="138"/>
      <c r="D107" s="139"/>
      <c r="E107" s="96"/>
      <c r="F107" s="98"/>
      <c r="G107" s="99"/>
      <c r="H107" s="98"/>
      <c r="I107" s="177"/>
      <c r="J107" s="190"/>
      <c r="K107" s="191"/>
      <c r="L107" s="189"/>
      <c r="M107" s="152" t="str">
        <f t="shared" si="1"/>
        <v/>
      </c>
      <c r="N107"/>
      <c r="O107"/>
      <c r="P107"/>
      <c r="Q107"/>
    </row>
    <row r="108" spans="1:17" s="14" customFormat="1" ht="15.95" customHeight="1" x14ac:dyDescent="0.2">
      <c r="A108" s="10"/>
      <c r="B108" s="97">
        <v>98</v>
      </c>
      <c r="C108" s="138"/>
      <c r="D108" s="139"/>
      <c r="E108" s="96"/>
      <c r="F108" s="98"/>
      <c r="G108" s="99"/>
      <c r="H108" s="98"/>
      <c r="I108" s="178"/>
      <c r="J108" s="190"/>
      <c r="K108" s="191"/>
      <c r="L108" s="189"/>
      <c r="M108" s="152" t="str">
        <f t="shared" si="1"/>
        <v/>
      </c>
      <c r="N108"/>
      <c r="O108"/>
      <c r="P108"/>
      <c r="Q108"/>
    </row>
    <row r="109" spans="1:17" s="14" customFormat="1" ht="15.95" customHeight="1" x14ac:dyDescent="0.2">
      <c r="A109" s="10"/>
      <c r="B109" s="97">
        <v>99</v>
      </c>
      <c r="C109" s="138"/>
      <c r="D109" s="139"/>
      <c r="E109" s="96"/>
      <c r="F109" s="98"/>
      <c r="G109" s="99"/>
      <c r="H109" s="98"/>
      <c r="I109" s="178"/>
      <c r="J109" s="190"/>
      <c r="K109" s="191"/>
      <c r="L109" s="189"/>
      <c r="M109" s="152" t="str">
        <f t="shared" si="1"/>
        <v/>
      </c>
      <c r="N109"/>
      <c r="O109"/>
      <c r="P109"/>
      <c r="Q109"/>
    </row>
    <row r="110" spans="1:17" s="14" customFormat="1" ht="15.95" customHeight="1" x14ac:dyDescent="0.2">
      <c r="A110" s="10"/>
      <c r="B110" s="97">
        <v>100</v>
      </c>
      <c r="C110" s="138"/>
      <c r="D110" s="139"/>
      <c r="E110" s="96"/>
      <c r="F110" s="98"/>
      <c r="G110" s="99"/>
      <c r="H110" s="98"/>
      <c r="I110" s="178"/>
      <c r="J110" s="190"/>
      <c r="K110" s="191"/>
      <c r="L110" s="189"/>
      <c r="M110" s="152" t="str">
        <f t="shared" si="1"/>
        <v/>
      </c>
      <c r="N110"/>
      <c r="O110"/>
      <c r="P110"/>
      <c r="Q110"/>
    </row>
    <row r="111" spans="1:17" s="14" customFormat="1" ht="15.95" customHeight="1" x14ac:dyDescent="0.2">
      <c r="A111" s="10"/>
      <c r="B111" s="97">
        <v>101</v>
      </c>
      <c r="C111" s="138"/>
      <c r="D111" s="139"/>
      <c r="E111" s="96"/>
      <c r="F111" s="98"/>
      <c r="G111" s="99"/>
      <c r="H111" s="98"/>
      <c r="I111" s="178"/>
      <c r="J111" s="190"/>
      <c r="K111" s="191"/>
      <c r="L111" s="189"/>
      <c r="M111" s="152" t="str">
        <f t="shared" si="1"/>
        <v/>
      </c>
      <c r="N111"/>
      <c r="O111"/>
      <c r="P111"/>
      <c r="Q111"/>
    </row>
    <row r="112" spans="1:17" s="14" customFormat="1" ht="15.95" customHeight="1" x14ac:dyDescent="0.2">
      <c r="A112" s="10"/>
      <c r="B112" s="97">
        <v>102</v>
      </c>
      <c r="C112" s="138"/>
      <c r="D112" s="139"/>
      <c r="E112" s="96"/>
      <c r="F112" s="98"/>
      <c r="G112" s="99"/>
      <c r="H112" s="98"/>
      <c r="I112" s="178"/>
      <c r="J112" s="190"/>
      <c r="K112" s="191"/>
      <c r="L112" s="189"/>
      <c r="M112" s="152" t="str">
        <f t="shared" si="1"/>
        <v/>
      </c>
      <c r="N112"/>
      <c r="O112"/>
      <c r="P112"/>
      <c r="Q112"/>
    </row>
    <row r="113" spans="1:17" s="14" customFormat="1" ht="15.95" customHeight="1" x14ac:dyDescent="0.2">
      <c r="A113" s="10"/>
      <c r="B113" s="97">
        <v>103</v>
      </c>
      <c r="C113" s="138"/>
      <c r="D113" s="139"/>
      <c r="E113" s="96"/>
      <c r="F113" s="98"/>
      <c r="G113" s="99"/>
      <c r="H113" s="98"/>
      <c r="I113" s="178"/>
      <c r="J113" s="190"/>
      <c r="K113" s="191"/>
      <c r="L113" s="189"/>
      <c r="M113" s="152" t="str">
        <f t="shared" si="1"/>
        <v/>
      </c>
      <c r="N113"/>
      <c r="O113"/>
      <c r="P113"/>
      <c r="Q113"/>
    </row>
    <row r="114" spans="1:17" s="14" customFormat="1" ht="15.95" customHeight="1" x14ac:dyDescent="0.2">
      <c r="A114" s="10"/>
      <c r="B114" s="97">
        <v>104</v>
      </c>
      <c r="C114" s="138"/>
      <c r="D114" s="139"/>
      <c r="E114" s="96"/>
      <c r="F114" s="98"/>
      <c r="G114" s="99"/>
      <c r="H114" s="98"/>
      <c r="I114" s="178"/>
      <c r="J114" s="190"/>
      <c r="K114" s="191"/>
      <c r="L114" s="189"/>
      <c r="M114" s="152" t="str">
        <f t="shared" si="1"/>
        <v/>
      </c>
      <c r="N114"/>
      <c r="O114"/>
      <c r="P114"/>
      <c r="Q114"/>
    </row>
    <row r="115" spans="1:17" s="14" customFormat="1" ht="15.95" customHeight="1" x14ac:dyDescent="0.2">
      <c r="A115" s="10"/>
      <c r="B115" s="97">
        <v>105</v>
      </c>
      <c r="C115" s="138"/>
      <c r="D115" s="139"/>
      <c r="E115" s="96"/>
      <c r="F115" s="98"/>
      <c r="G115" s="99"/>
      <c r="H115" s="98"/>
      <c r="I115" s="178"/>
      <c r="J115" s="190"/>
      <c r="K115" s="191"/>
      <c r="L115" s="189"/>
      <c r="M115" s="152" t="str">
        <f t="shared" si="1"/>
        <v/>
      </c>
      <c r="N115"/>
      <c r="O115"/>
      <c r="P115"/>
      <c r="Q115"/>
    </row>
    <row r="116" spans="1:17" s="14" customFormat="1" ht="15.95" customHeight="1" x14ac:dyDescent="0.2">
      <c r="A116" s="10"/>
      <c r="B116" s="97">
        <v>106</v>
      </c>
      <c r="C116" s="138"/>
      <c r="D116" s="139"/>
      <c r="E116" s="96"/>
      <c r="F116" s="98"/>
      <c r="G116" s="99"/>
      <c r="H116" s="98"/>
      <c r="I116" s="178"/>
      <c r="J116" s="190"/>
      <c r="K116" s="191"/>
      <c r="L116" s="189"/>
      <c r="M116" s="152" t="str">
        <f t="shared" si="1"/>
        <v/>
      </c>
      <c r="N116"/>
      <c r="O116"/>
      <c r="P116"/>
      <c r="Q116"/>
    </row>
    <row r="117" spans="1:17" s="14" customFormat="1" ht="15.95" customHeight="1" x14ac:dyDescent="0.2">
      <c r="A117" s="10"/>
      <c r="B117" s="97">
        <v>107</v>
      </c>
      <c r="C117" s="138"/>
      <c r="D117" s="139"/>
      <c r="E117" s="96"/>
      <c r="F117" s="98"/>
      <c r="G117" s="99"/>
      <c r="H117" s="98"/>
      <c r="I117" s="177"/>
      <c r="J117" s="190"/>
      <c r="K117" s="191"/>
      <c r="L117" s="189"/>
      <c r="M117" s="152" t="str">
        <f t="shared" si="1"/>
        <v/>
      </c>
      <c r="N117"/>
      <c r="O117"/>
      <c r="P117"/>
      <c r="Q117"/>
    </row>
    <row r="118" spans="1:17" s="14" customFormat="1" ht="15.95" customHeight="1" x14ac:dyDescent="0.2">
      <c r="A118" s="10"/>
      <c r="B118" s="97">
        <v>108</v>
      </c>
      <c r="C118" s="138"/>
      <c r="D118" s="139"/>
      <c r="E118" s="96"/>
      <c r="F118" s="98"/>
      <c r="G118" s="99"/>
      <c r="H118" s="98"/>
      <c r="I118" s="178"/>
      <c r="J118" s="190"/>
      <c r="K118" s="191"/>
      <c r="L118" s="189"/>
      <c r="M118" s="152" t="str">
        <f t="shared" si="1"/>
        <v/>
      </c>
      <c r="N118"/>
      <c r="O118"/>
      <c r="P118"/>
      <c r="Q118"/>
    </row>
    <row r="119" spans="1:17" s="14" customFormat="1" ht="15.95" customHeight="1" x14ac:dyDescent="0.2">
      <c r="A119" s="10"/>
      <c r="B119" s="97">
        <v>109</v>
      </c>
      <c r="C119" s="138"/>
      <c r="D119" s="139"/>
      <c r="E119" s="96"/>
      <c r="F119" s="98"/>
      <c r="G119" s="99"/>
      <c r="H119" s="98"/>
      <c r="I119" s="177"/>
      <c r="J119" s="190"/>
      <c r="K119" s="191"/>
      <c r="L119" s="189"/>
      <c r="M119" s="152" t="str">
        <f t="shared" si="1"/>
        <v/>
      </c>
      <c r="N119"/>
      <c r="O119"/>
      <c r="P119"/>
      <c r="Q119"/>
    </row>
    <row r="120" spans="1:17" s="14" customFormat="1" ht="15.95" customHeight="1" x14ac:dyDescent="0.2">
      <c r="A120" s="10"/>
      <c r="B120" s="97">
        <v>110</v>
      </c>
      <c r="C120" s="138"/>
      <c r="D120" s="139"/>
      <c r="E120" s="96"/>
      <c r="F120" s="98"/>
      <c r="G120" s="99"/>
      <c r="H120" s="98"/>
      <c r="I120" s="178"/>
      <c r="J120" s="190"/>
      <c r="K120" s="191"/>
      <c r="L120" s="189"/>
      <c r="M120" s="152" t="str">
        <f t="shared" si="1"/>
        <v/>
      </c>
      <c r="N120"/>
      <c r="O120"/>
      <c r="P120"/>
      <c r="Q120"/>
    </row>
    <row r="121" spans="1:17" s="14" customFormat="1" ht="15.95" customHeight="1" x14ac:dyDescent="0.2">
      <c r="A121" s="10"/>
      <c r="B121" s="97">
        <v>111</v>
      </c>
      <c r="C121" s="138"/>
      <c r="D121" s="139"/>
      <c r="E121" s="96"/>
      <c r="F121" s="98"/>
      <c r="G121" s="99"/>
      <c r="H121" s="98"/>
      <c r="I121" s="177"/>
      <c r="J121" s="190"/>
      <c r="K121" s="191"/>
      <c r="L121" s="189"/>
      <c r="M121" s="152" t="str">
        <f t="shared" si="1"/>
        <v/>
      </c>
      <c r="N121"/>
      <c r="O121"/>
      <c r="P121"/>
      <c r="Q121"/>
    </row>
    <row r="122" spans="1:17" s="14" customFormat="1" ht="15.95" customHeight="1" x14ac:dyDescent="0.2">
      <c r="A122" s="10"/>
      <c r="B122" s="97">
        <v>112</v>
      </c>
      <c r="C122" s="138"/>
      <c r="D122" s="139"/>
      <c r="E122" s="96"/>
      <c r="F122" s="98"/>
      <c r="G122" s="99"/>
      <c r="H122" s="98"/>
      <c r="I122" s="178"/>
      <c r="J122" s="190"/>
      <c r="K122" s="191"/>
      <c r="L122" s="189"/>
      <c r="M122" s="152" t="str">
        <f t="shared" si="1"/>
        <v/>
      </c>
      <c r="N122"/>
      <c r="O122"/>
      <c r="P122"/>
      <c r="Q122"/>
    </row>
    <row r="123" spans="1:17" s="14" customFormat="1" ht="15.95" customHeight="1" x14ac:dyDescent="0.2">
      <c r="A123" s="10"/>
      <c r="B123" s="97">
        <v>113</v>
      </c>
      <c r="C123" s="138"/>
      <c r="D123" s="139"/>
      <c r="E123" s="96"/>
      <c r="F123" s="98"/>
      <c r="G123" s="99"/>
      <c r="H123" s="98"/>
      <c r="I123" s="178"/>
      <c r="J123" s="190"/>
      <c r="K123" s="191"/>
      <c r="L123" s="189"/>
      <c r="M123" s="152" t="str">
        <f t="shared" si="1"/>
        <v/>
      </c>
      <c r="N123"/>
      <c r="O123"/>
      <c r="P123"/>
      <c r="Q123"/>
    </row>
    <row r="124" spans="1:17" s="14" customFormat="1" ht="15.95" customHeight="1" x14ac:dyDescent="0.2">
      <c r="A124" s="10"/>
      <c r="B124" s="97">
        <v>114</v>
      </c>
      <c r="C124" s="138"/>
      <c r="D124" s="139"/>
      <c r="E124" s="96"/>
      <c r="F124" s="98"/>
      <c r="G124" s="99"/>
      <c r="H124" s="98"/>
      <c r="I124" s="178"/>
      <c r="J124" s="190"/>
      <c r="K124" s="191"/>
      <c r="L124" s="189"/>
      <c r="M124" s="152" t="str">
        <f t="shared" si="1"/>
        <v/>
      </c>
      <c r="N124"/>
      <c r="O124"/>
      <c r="P124"/>
      <c r="Q124"/>
    </row>
    <row r="125" spans="1:17" s="14" customFormat="1" ht="15.95" customHeight="1" x14ac:dyDescent="0.2">
      <c r="A125" s="10"/>
      <c r="B125" s="97">
        <v>115</v>
      </c>
      <c r="C125" s="138"/>
      <c r="D125" s="139"/>
      <c r="E125" s="96"/>
      <c r="F125" s="98"/>
      <c r="G125" s="99"/>
      <c r="H125" s="98"/>
      <c r="I125" s="178"/>
      <c r="J125" s="190"/>
      <c r="K125" s="191"/>
      <c r="L125" s="189"/>
      <c r="M125" s="152" t="str">
        <f t="shared" si="1"/>
        <v/>
      </c>
      <c r="N125"/>
      <c r="O125"/>
      <c r="P125"/>
      <c r="Q125"/>
    </row>
    <row r="126" spans="1:17" s="14" customFormat="1" ht="15.95" customHeight="1" x14ac:dyDescent="0.2">
      <c r="A126" s="10"/>
      <c r="B126" s="97">
        <v>116</v>
      </c>
      <c r="C126" s="138"/>
      <c r="D126" s="139"/>
      <c r="E126" s="96"/>
      <c r="F126" s="98"/>
      <c r="G126" s="99"/>
      <c r="H126" s="98"/>
      <c r="I126" s="178"/>
      <c r="J126" s="190"/>
      <c r="K126" s="191"/>
      <c r="L126" s="189"/>
      <c r="M126" s="152" t="str">
        <f t="shared" si="1"/>
        <v/>
      </c>
      <c r="N126"/>
      <c r="O126"/>
      <c r="P126"/>
      <c r="Q126"/>
    </row>
    <row r="127" spans="1:17" s="14" customFormat="1" ht="15.95" customHeight="1" x14ac:dyDescent="0.2">
      <c r="A127" s="10"/>
      <c r="B127" s="97">
        <v>117</v>
      </c>
      <c r="C127" s="138"/>
      <c r="D127" s="139"/>
      <c r="E127" s="96"/>
      <c r="F127" s="98"/>
      <c r="G127" s="99"/>
      <c r="H127" s="98"/>
      <c r="I127" s="178"/>
      <c r="J127" s="190"/>
      <c r="K127" s="191"/>
      <c r="L127" s="189"/>
      <c r="M127" s="152" t="str">
        <f t="shared" si="1"/>
        <v/>
      </c>
      <c r="N127"/>
      <c r="O127"/>
      <c r="P127"/>
      <c r="Q127"/>
    </row>
    <row r="128" spans="1:17" s="14" customFormat="1" ht="15.95" customHeight="1" x14ac:dyDescent="0.2">
      <c r="A128" s="10"/>
      <c r="B128" s="97">
        <v>118</v>
      </c>
      <c r="C128" s="138"/>
      <c r="D128" s="139"/>
      <c r="E128" s="96"/>
      <c r="F128" s="98"/>
      <c r="G128" s="99"/>
      <c r="H128" s="98"/>
      <c r="I128" s="178"/>
      <c r="J128" s="190"/>
      <c r="K128" s="191"/>
      <c r="L128" s="189"/>
      <c r="M128" s="152" t="str">
        <f t="shared" si="1"/>
        <v/>
      </c>
      <c r="N128"/>
      <c r="O128"/>
      <c r="P128"/>
      <c r="Q128"/>
    </row>
    <row r="129" spans="1:17" s="14" customFormat="1" ht="15.95" customHeight="1" x14ac:dyDescent="0.2">
      <c r="A129" s="10"/>
      <c r="B129" s="97">
        <v>119</v>
      </c>
      <c r="C129" s="138"/>
      <c r="D129" s="139"/>
      <c r="E129" s="96"/>
      <c r="F129" s="98"/>
      <c r="G129" s="99"/>
      <c r="H129" s="98"/>
      <c r="I129" s="178"/>
      <c r="J129" s="190"/>
      <c r="K129" s="191"/>
      <c r="L129" s="189"/>
      <c r="M129" s="152" t="str">
        <f t="shared" si="1"/>
        <v/>
      </c>
      <c r="N129"/>
      <c r="O129"/>
      <c r="P129"/>
      <c r="Q129"/>
    </row>
    <row r="130" spans="1:17" s="14" customFormat="1" ht="15.95" customHeight="1" x14ac:dyDescent="0.2">
      <c r="A130" s="10"/>
      <c r="B130" s="97">
        <v>120</v>
      </c>
      <c r="C130" s="138"/>
      <c r="D130" s="139"/>
      <c r="E130" s="96"/>
      <c r="F130" s="98"/>
      <c r="G130" s="99"/>
      <c r="H130" s="98"/>
      <c r="I130" s="178"/>
      <c r="J130" s="190"/>
      <c r="K130" s="191"/>
      <c r="L130" s="189"/>
      <c r="M130" s="152" t="str">
        <f t="shared" si="1"/>
        <v/>
      </c>
      <c r="N130"/>
      <c r="O130"/>
      <c r="P130"/>
      <c r="Q130"/>
    </row>
    <row r="131" spans="1:17" s="14" customFormat="1" ht="15.95" customHeight="1" x14ac:dyDescent="0.2">
      <c r="A131" s="10"/>
      <c r="B131" s="97">
        <v>121</v>
      </c>
      <c r="C131" s="138"/>
      <c r="D131" s="139"/>
      <c r="E131" s="96"/>
      <c r="F131" s="98"/>
      <c r="G131" s="99"/>
      <c r="H131" s="98"/>
      <c r="I131" s="177"/>
      <c r="J131" s="190"/>
      <c r="K131" s="191"/>
      <c r="L131" s="189"/>
      <c r="M131" s="152" t="str">
        <f t="shared" si="1"/>
        <v/>
      </c>
      <c r="N131"/>
      <c r="O131"/>
      <c r="P131"/>
      <c r="Q131"/>
    </row>
    <row r="132" spans="1:17" s="14" customFormat="1" ht="15.95" customHeight="1" x14ac:dyDescent="0.2">
      <c r="A132" s="10"/>
      <c r="B132" s="97">
        <v>122</v>
      </c>
      <c r="C132" s="138"/>
      <c r="D132" s="139"/>
      <c r="E132" s="96"/>
      <c r="F132" s="98"/>
      <c r="G132" s="99"/>
      <c r="H132" s="98"/>
      <c r="I132" s="178"/>
      <c r="J132" s="190"/>
      <c r="K132" s="191"/>
      <c r="L132" s="189"/>
      <c r="M132" s="152" t="str">
        <f t="shared" si="1"/>
        <v/>
      </c>
      <c r="N132"/>
      <c r="O132"/>
      <c r="P132"/>
      <c r="Q132"/>
    </row>
    <row r="133" spans="1:17" s="14" customFormat="1" ht="15.95" customHeight="1" x14ac:dyDescent="0.2">
      <c r="A133" s="10"/>
      <c r="B133" s="97">
        <v>123</v>
      </c>
      <c r="C133" s="138"/>
      <c r="D133" s="139"/>
      <c r="E133" s="96"/>
      <c r="F133" s="98"/>
      <c r="G133" s="99"/>
      <c r="H133" s="98"/>
      <c r="I133" s="177"/>
      <c r="J133" s="190"/>
      <c r="K133" s="191"/>
      <c r="L133" s="189"/>
      <c r="M133" s="152" t="str">
        <f t="shared" si="1"/>
        <v/>
      </c>
      <c r="N133"/>
      <c r="O133"/>
      <c r="P133"/>
      <c r="Q133"/>
    </row>
    <row r="134" spans="1:17" s="14" customFormat="1" ht="15.95" customHeight="1" x14ac:dyDescent="0.2">
      <c r="A134" s="10"/>
      <c r="B134" s="97">
        <v>124</v>
      </c>
      <c r="C134" s="138"/>
      <c r="D134" s="139"/>
      <c r="E134" s="96"/>
      <c r="F134" s="98"/>
      <c r="G134" s="99"/>
      <c r="H134" s="98"/>
      <c r="I134" s="178"/>
      <c r="J134" s="190"/>
      <c r="K134" s="191"/>
      <c r="L134" s="189"/>
      <c r="M134" s="152" t="str">
        <f t="shared" si="1"/>
        <v/>
      </c>
      <c r="N134"/>
      <c r="O134"/>
      <c r="P134"/>
      <c r="Q134"/>
    </row>
    <row r="135" spans="1:17" s="14" customFormat="1" ht="15.95" customHeight="1" x14ac:dyDescent="0.2">
      <c r="A135" s="10"/>
      <c r="B135" s="97">
        <v>125</v>
      </c>
      <c r="C135" s="138"/>
      <c r="D135" s="139"/>
      <c r="E135" s="96"/>
      <c r="F135" s="98"/>
      <c r="G135" s="99"/>
      <c r="H135" s="98"/>
      <c r="I135" s="177"/>
      <c r="J135" s="190"/>
      <c r="K135" s="191"/>
      <c r="L135" s="189"/>
      <c r="M135" s="152" t="str">
        <f t="shared" si="1"/>
        <v/>
      </c>
      <c r="N135"/>
      <c r="O135"/>
      <c r="P135"/>
      <c r="Q135"/>
    </row>
    <row r="136" spans="1:17" s="14" customFormat="1" ht="15.95" customHeight="1" x14ac:dyDescent="0.2">
      <c r="A136" s="10"/>
      <c r="B136" s="97">
        <v>126</v>
      </c>
      <c r="C136" s="138"/>
      <c r="D136" s="139"/>
      <c r="E136" s="96"/>
      <c r="F136" s="98"/>
      <c r="G136" s="99"/>
      <c r="H136" s="98"/>
      <c r="I136" s="178"/>
      <c r="J136" s="190"/>
      <c r="K136" s="191"/>
      <c r="L136" s="189"/>
      <c r="M136" s="152" t="str">
        <f t="shared" si="1"/>
        <v/>
      </c>
      <c r="N136"/>
      <c r="O136"/>
      <c r="P136"/>
      <c r="Q136"/>
    </row>
    <row r="137" spans="1:17" s="14" customFormat="1" ht="15.95" customHeight="1" x14ac:dyDescent="0.2">
      <c r="A137" s="10"/>
      <c r="B137" s="97">
        <v>127</v>
      </c>
      <c r="C137" s="138"/>
      <c r="D137" s="139"/>
      <c r="E137" s="96"/>
      <c r="F137" s="98"/>
      <c r="G137" s="99"/>
      <c r="H137" s="98"/>
      <c r="I137" s="178"/>
      <c r="J137" s="190"/>
      <c r="K137" s="191"/>
      <c r="L137" s="189"/>
      <c r="M137" s="152" t="str">
        <f t="shared" si="1"/>
        <v/>
      </c>
      <c r="N137"/>
      <c r="O137"/>
      <c r="P137"/>
      <c r="Q137"/>
    </row>
    <row r="138" spans="1:17" s="14" customFormat="1" ht="15.95" customHeight="1" x14ac:dyDescent="0.2">
      <c r="A138" s="10"/>
      <c r="B138" s="97">
        <v>128</v>
      </c>
      <c r="C138" s="138"/>
      <c r="D138" s="139"/>
      <c r="E138" s="96"/>
      <c r="F138" s="98"/>
      <c r="G138" s="99"/>
      <c r="H138" s="98"/>
      <c r="I138" s="178"/>
      <c r="J138" s="190"/>
      <c r="K138" s="191"/>
      <c r="L138" s="189"/>
      <c r="M138" s="152" t="str">
        <f t="shared" si="1"/>
        <v/>
      </c>
      <c r="N138"/>
      <c r="O138"/>
      <c r="P138"/>
      <c r="Q138"/>
    </row>
    <row r="139" spans="1:17" s="14" customFormat="1" ht="15.95" customHeight="1" x14ac:dyDescent="0.2">
      <c r="A139" s="10"/>
      <c r="B139" s="97">
        <v>129</v>
      </c>
      <c r="C139" s="138"/>
      <c r="D139" s="139"/>
      <c r="E139" s="96"/>
      <c r="F139" s="98"/>
      <c r="G139" s="99"/>
      <c r="H139" s="98"/>
      <c r="I139" s="178"/>
      <c r="J139" s="190"/>
      <c r="K139" s="191"/>
      <c r="L139" s="189"/>
      <c r="M139" s="152" t="str">
        <f t="shared" si="1"/>
        <v/>
      </c>
      <c r="N139"/>
      <c r="O139"/>
      <c r="P139"/>
      <c r="Q139"/>
    </row>
    <row r="140" spans="1:17" s="14" customFormat="1" ht="15.95" customHeight="1" x14ac:dyDescent="0.2">
      <c r="A140" s="10"/>
      <c r="B140" s="97">
        <v>130</v>
      </c>
      <c r="C140" s="138"/>
      <c r="D140" s="139"/>
      <c r="E140" s="96"/>
      <c r="F140" s="98"/>
      <c r="G140" s="99"/>
      <c r="H140" s="98"/>
      <c r="I140" s="178"/>
      <c r="J140" s="190"/>
      <c r="K140" s="191"/>
      <c r="L140" s="189"/>
      <c r="M140" s="152" t="str">
        <f t="shared" ref="M140:M203" si="2">IF(AND(E140="",G140=""),"",
IF(AND(E140=I140,I140&lt;&gt;"",E140&lt;&gt;""),"Samme indtægtskonto og modpost",
IF(AND(G140=I140,G140&lt;&gt;"",I140&lt;&gt;""),"Samme udgiftskonto og modpost",
IF(AND(E140="Midler fra Kræftens Bekæmpelse",J140&lt;&gt;""),"Brug ikke kontoen 'Midler fra Kræftens Bekæmpelse' i kombination med en øremærket konto",
IF(AND(J140="§18 --&gt; Næste år",G140&lt;&gt;""),"Du kan ikke bogføre udgifter på §18 midler til brug næste år",
IF(AND(I140="Arv - Central",G140&lt;&gt;"Arv - Lokal",E140=""),"Bogfør ikke udgifter med modpost 'Arv - Central'",
IF(AND(OR(I140="Arv - Central",I140="Arv - Lokal"),J140="")=TRUE,"Husk at vælge den arvekonto du har defineret i stamoplysninger under øremærket konti i kolonne J",
"")))))))</f>
        <v/>
      </c>
      <c r="N140"/>
      <c r="O140"/>
      <c r="P140"/>
      <c r="Q140"/>
    </row>
    <row r="141" spans="1:17" s="14" customFormat="1" ht="15.95" customHeight="1" x14ac:dyDescent="0.2">
      <c r="A141" s="10"/>
      <c r="B141" s="97">
        <v>131</v>
      </c>
      <c r="C141" s="138"/>
      <c r="D141" s="139"/>
      <c r="E141" s="96"/>
      <c r="F141" s="98"/>
      <c r="G141" s="99"/>
      <c r="H141" s="98"/>
      <c r="I141" s="178"/>
      <c r="J141" s="190"/>
      <c r="K141" s="191"/>
      <c r="L141" s="189"/>
      <c r="M141" s="152" t="str">
        <f t="shared" si="2"/>
        <v/>
      </c>
      <c r="N141"/>
      <c r="O141"/>
      <c r="P141"/>
      <c r="Q141"/>
    </row>
    <row r="142" spans="1:17" s="14" customFormat="1" ht="15.95" customHeight="1" x14ac:dyDescent="0.2">
      <c r="A142" s="10"/>
      <c r="B142" s="97">
        <v>132</v>
      </c>
      <c r="C142" s="138"/>
      <c r="D142" s="139"/>
      <c r="E142" s="96"/>
      <c r="F142" s="98"/>
      <c r="G142" s="99"/>
      <c r="H142" s="98"/>
      <c r="I142" s="178"/>
      <c r="J142" s="190"/>
      <c r="K142" s="191"/>
      <c r="L142" s="189"/>
      <c r="M142" s="152" t="str">
        <f t="shared" si="2"/>
        <v/>
      </c>
      <c r="N142"/>
      <c r="O142"/>
      <c r="P142"/>
      <c r="Q142"/>
    </row>
    <row r="143" spans="1:17" s="14" customFormat="1" ht="15.95" customHeight="1" x14ac:dyDescent="0.2">
      <c r="A143" s="10"/>
      <c r="B143" s="97">
        <v>133</v>
      </c>
      <c r="C143" s="138"/>
      <c r="D143" s="139"/>
      <c r="E143" s="96"/>
      <c r="F143" s="98"/>
      <c r="G143" s="99"/>
      <c r="H143" s="98"/>
      <c r="I143" s="178"/>
      <c r="J143" s="190"/>
      <c r="K143" s="191"/>
      <c r="L143" s="189"/>
      <c r="M143" s="152" t="str">
        <f t="shared" si="2"/>
        <v/>
      </c>
      <c r="N143"/>
      <c r="O143"/>
      <c r="P143"/>
      <c r="Q143"/>
    </row>
    <row r="144" spans="1:17" s="14" customFormat="1" ht="15.95" customHeight="1" x14ac:dyDescent="0.2">
      <c r="A144" s="10"/>
      <c r="B144" s="97">
        <v>134</v>
      </c>
      <c r="C144" s="138"/>
      <c r="D144" s="139"/>
      <c r="E144" s="96"/>
      <c r="F144" s="98"/>
      <c r="G144" s="99"/>
      <c r="H144" s="98"/>
      <c r="I144" s="178"/>
      <c r="J144" s="190"/>
      <c r="K144" s="191"/>
      <c r="L144" s="189"/>
      <c r="M144" s="152" t="str">
        <f t="shared" si="2"/>
        <v/>
      </c>
      <c r="N144"/>
      <c r="O144"/>
      <c r="P144"/>
      <c r="Q144"/>
    </row>
    <row r="145" spans="1:17" s="14" customFormat="1" ht="15.95" customHeight="1" x14ac:dyDescent="0.2">
      <c r="A145" s="10"/>
      <c r="B145" s="97">
        <v>135</v>
      </c>
      <c r="C145" s="138"/>
      <c r="D145" s="139"/>
      <c r="E145" s="96"/>
      <c r="F145" s="98"/>
      <c r="G145" s="99"/>
      <c r="H145" s="98"/>
      <c r="I145" s="177"/>
      <c r="J145" s="190"/>
      <c r="K145" s="191"/>
      <c r="L145" s="189"/>
      <c r="M145" s="152" t="str">
        <f t="shared" si="2"/>
        <v/>
      </c>
      <c r="N145"/>
      <c r="O145"/>
      <c r="P145"/>
      <c r="Q145"/>
    </row>
    <row r="146" spans="1:17" s="14" customFormat="1" ht="15.95" customHeight="1" x14ac:dyDescent="0.2">
      <c r="A146" s="10"/>
      <c r="B146" s="97">
        <v>136</v>
      </c>
      <c r="C146" s="138"/>
      <c r="D146" s="139"/>
      <c r="E146" s="96"/>
      <c r="F146" s="98"/>
      <c r="G146" s="99"/>
      <c r="H146" s="98"/>
      <c r="I146" s="178"/>
      <c r="J146" s="190"/>
      <c r="K146" s="191"/>
      <c r="L146" s="189"/>
      <c r="M146" s="152" t="str">
        <f t="shared" si="2"/>
        <v/>
      </c>
      <c r="N146"/>
      <c r="O146"/>
      <c r="P146"/>
      <c r="Q146"/>
    </row>
    <row r="147" spans="1:17" s="14" customFormat="1" ht="15.95" customHeight="1" x14ac:dyDescent="0.2">
      <c r="A147" s="10"/>
      <c r="B147" s="97">
        <v>137</v>
      </c>
      <c r="C147" s="138"/>
      <c r="D147" s="139"/>
      <c r="E147" s="96"/>
      <c r="F147" s="98"/>
      <c r="G147" s="99"/>
      <c r="H147" s="98"/>
      <c r="I147" s="177"/>
      <c r="J147" s="190"/>
      <c r="K147" s="191"/>
      <c r="L147" s="189"/>
      <c r="M147" s="152" t="str">
        <f t="shared" si="2"/>
        <v/>
      </c>
      <c r="N147"/>
      <c r="O147"/>
      <c r="P147"/>
      <c r="Q147"/>
    </row>
    <row r="148" spans="1:17" s="14" customFormat="1" ht="15.95" customHeight="1" x14ac:dyDescent="0.2">
      <c r="A148" s="10"/>
      <c r="B148" s="97">
        <v>138</v>
      </c>
      <c r="C148" s="138"/>
      <c r="D148" s="139"/>
      <c r="E148" s="96"/>
      <c r="F148" s="98"/>
      <c r="G148" s="99"/>
      <c r="H148" s="98"/>
      <c r="I148" s="178"/>
      <c r="J148" s="190"/>
      <c r="K148" s="191"/>
      <c r="L148" s="189"/>
      <c r="M148" s="152" t="str">
        <f t="shared" si="2"/>
        <v/>
      </c>
      <c r="N148"/>
      <c r="O148"/>
      <c r="P148"/>
      <c r="Q148"/>
    </row>
    <row r="149" spans="1:17" s="14" customFormat="1" ht="15.95" customHeight="1" x14ac:dyDescent="0.2">
      <c r="A149" s="10"/>
      <c r="B149" s="97">
        <v>139</v>
      </c>
      <c r="C149" s="138"/>
      <c r="D149" s="139"/>
      <c r="E149" s="96"/>
      <c r="F149" s="98"/>
      <c r="G149" s="99"/>
      <c r="H149" s="98"/>
      <c r="I149" s="177"/>
      <c r="J149" s="190"/>
      <c r="K149" s="191"/>
      <c r="L149" s="189"/>
      <c r="M149" s="152" t="str">
        <f t="shared" si="2"/>
        <v/>
      </c>
      <c r="N149"/>
      <c r="O149"/>
      <c r="P149"/>
      <c r="Q149"/>
    </row>
    <row r="150" spans="1:17" s="14" customFormat="1" ht="15.95" customHeight="1" x14ac:dyDescent="0.2">
      <c r="A150" s="10"/>
      <c r="B150" s="97">
        <v>140</v>
      </c>
      <c r="C150" s="138"/>
      <c r="D150" s="139"/>
      <c r="E150" s="96"/>
      <c r="F150" s="98"/>
      <c r="G150" s="99"/>
      <c r="H150" s="98"/>
      <c r="I150" s="178"/>
      <c r="J150" s="190"/>
      <c r="K150" s="191"/>
      <c r="L150" s="189"/>
      <c r="M150" s="152" t="str">
        <f t="shared" si="2"/>
        <v/>
      </c>
      <c r="N150"/>
      <c r="O150"/>
      <c r="P150"/>
      <c r="Q150"/>
    </row>
    <row r="151" spans="1:17" s="14" customFormat="1" ht="15.95" customHeight="1" x14ac:dyDescent="0.2">
      <c r="A151" s="10"/>
      <c r="B151" s="97">
        <v>141</v>
      </c>
      <c r="C151" s="138"/>
      <c r="D151" s="139"/>
      <c r="E151" s="96"/>
      <c r="F151" s="98"/>
      <c r="G151" s="99"/>
      <c r="H151" s="98"/>
      <c r="I151" s="178"/>
      <c r="J151" s="190"/>
      <c r="K151" s="191"/>
      <c r="L151" s="189"/>
      <c r="M151" s="152" t="str">
        <f t="shared" si="2"/>
        <v/>
      </c>
      <c r="N151"/>
      <c r="O151"/>
      <c r="P151"/>
      <c r="Q151"/>
    </row>
    <row r="152" spans="1:17" s="14" customFormat="1" ht="15.95" customHeight="1" x14ac:dyDescent="0.2">
      <c r="A152" s="10"/>
      <c r="B152" s="97">
        <v>142</v>
      </c>
      <c r="C152" s="138"/>
      <c r="D152" s="139"/>
      <c r="E152" s="96"/>
      <c r="F152" s="98"/>
      <c r="G152" s="99"/>
      <c r="H152" s="98"/>
      <c r="I152" s="178"/>
      <c r="J152" s="190"/>
      <c r="K152" s="191"/>
      <c r="L152" s="189"/>
      <c r="M152" s="152" t="str">
        <f t="shared" si="2"/>
        <v/>
      </c>
      <c r="N152"/>
      <c r="O152"/>
      <c r="P152"/>
      <c r="Q152"/>
    </row>
    <row r="153" spans="1:17" s="14" customFormat="1" ht="15.95" customHeight="1" x14ac:dyDescent="0.2">
      <c r="A153" s="10"/>
      <c r="B153" s="97">
        <v>143</v>
      </c>
      <c r="C153" s="138"/>
      <c r="D153" s="139"/>
      <c r="E153" s="96"/>
      <c r="F153" s="98"/>
      <c r="G153" s="99"/>
      <c r="H153" s="98"/>
      <c r="I153" s="178"/>
      <c r="J153" s="190"/>
      <c r="K153" s="191"/>
      <c r="L153" s="189"/>
      <c r="M153" s="152" t="str">
        <f t="shared" si="2"/>
        <v/>
      </c>
      <c r="N153"/>
      <c r="O153"/>
      <c r="P153"/>
      <c r="Q153"/>
    </row>
    <row r="154" spans="1:17" s="14" customFormat="1" ht="15.95" customHeight="1" x14ac:dyDescent="0.2">
      <c r="A154" s="10"/>
      <c r="B154" s="97">
        <v>144</v>
      </c>
      <c r="C154" s="138"/>
      <c r="D154" s="139"/>
      <c r="E154" s="96"/>
      <c r="F154" s="98"/>
      <c r="G154" s="99"/>
      <c r="H154" s="98"/>
      <c r="I154" s="178"/>
      <c r="J154" s="190"/>
      <c r="K154" s="191"/>
      <c r="L154" s="189"/>
      <c r="M154" s="152" t="str">
        <f t="shared" si="2"/>
        <v/>
      </c>
      <c r="N154"/>
      <c r="O154"/>
      <c r="P154"/>
      <c r="Q154"/>
    </row>
    <row r="155" spans="1:17" s="14" customFormat="1" ht="15.95" customHeight="1" x14ac:dyDescent="0.2">
      <c r="A155" s="10"/>
      <c r="B155" s="97">
        <v>145</v>
      </c>
      <c r="C155" s="138"/>
      <c r="D155" s="139"/>
      <c r="E155" s="96"/>
      <c r="F155" s="98"/>
      <c r="G155" s="99"/>
      <c r="H155" s="98"/>
      <c r="I155" s="178"/>
      <c r="J155" s="190"/>
      <c r="K155" s="191"/>
      <c r="L155" s="189"/>
      <c r="M155" s="152" t="str">
        <f t="shared" si="2"/>
        <v/>
      </c>
      <c r="N155"/>
      <c r="O155"/>
      <c r="P155"/>
      <c r="Q155"/>
    </row>
    <row r="156" spans="1:17" s="14" customFormat="1" ht="15.95" customHeight="1" x14ac:dyDescent="0.2">
      <c r="A156" s="10"/>
      <c r="B156" s="97">
        <v>146</v>
      </c>
      <c r="C156" s="138"/>
      <c r="D156" s="139"/>
      <c r="E156" s="96"/>
      <c r="F156" s="98"/>
      <c r="G156" s="99"/>
      <c r="H156" s="98"/>
      <c r="I156" s="178"/>
      <c r="J156" s="190"/>
      <c r="K156" s="191"/>
      <c r="L156" s="189"/>
      <c r="M156" s="152" t="str">
        <f t="shared" si="2"/>
        <v/>
      </c>
      <c r="N156"/>
      <c r="O156"/>
      <c r="P156"/>
      <c r="Q156"/>
    </row>
    <row r="157" spans="1:17" s="14" customFormat="1" ht="15.95" customHeight="1" x14ac:dyDescent="0.2">
      <c r="A157" s="10"/>
      <c r="B157" s="97">
        <v>147</v>
      </c>
      <c r="C157" s="138"/>
      <c r="D157" s="139"/>
      <c r="E157" s="96"/>
      <c r="F157" s="98"/>
      <c r="G157" s="99"/>
      <c r="H157" s="98"/>
      <c r="I157" s="178"/>
      <c r="J157" s="190"/>
      <c r="K157" s="191"/>
      <c r="L157" s="189"/>
      <c r="M157" s="152" t="str">
        <f t="shared" si="2"/>
        <v/>
      </c>
      <c r="N157"/>
      <c r="O157"/>
      <c r="P157"/>
      <c r="Q157"/>
    </row>
    <row r="158" spans="1:17" s="14" customFormat="1" ht="15.95" customHeight="1" x14ac:dyDescent="0.2">
      <c r="A158" s="10"/>
      <c r="B158" s="97">
        <v>148</v>
      </c>
      <c r="C158" s="138"/>
      <c r="D158" s="139"/>
      <c r="E158" s="96"/>
      <c r="F158" s="98"/>
      <c r="G158" s="99"/>
      <c r="H158" s="98"/>
      <c r="I158" s="178"/>
      <c r="J158" s="190"/>
      <c r="K158" s="191"/>
      <c r="L158" s="189"/>
      <c r="M158" s="152" t="str">
        <f t="shared" si="2"/>
        <v/>
      </c>
      <c r="N158"/>
      <c r="O158"/>
      <c r="P158"/>
      <c r="Q158"/>
    </row>
    <row r="159" spans="1:17" s="14" customFormat="1" ht="15.95" customHeight="1" x14ac:dyDescent="0.2">
      <c r="A159" s="10"/>
      <c r="B159" s="97">
        <v>149</v>
      </c>
      <c r="C159" s="138"/>
      <c r="D159" s="139"/>
      <c r="E159" s="96"/>
      <c r="F159" s="98"/>
      <c r="G159" s="99"/>
      <c r="H159" s="98"/>
      <c r="I159" s="177"/>
      <c r="J159" s="190"/>
      <c r="K159" s="191"/>
      <c r="L159" s="189"/>
      <c r="M159" s="152" t="str">
        <f t="shared" si="2"/>
        <v/>
      </c>
      <c r="N159"/>
      <c r="O159"/>
      <c r="P159"/>
      <c r="Q159"/>
    </row>
    <row r="160" spans="1:17" s="14" customFormat="1" ht="15.95" customHeight="1" x14ac:dyDescent="0.2">
      <c r="A160" s="10"/>
      <c r="B160" s="97">
        <v>150</v>
      </c>
      <c r="C160" s="138"/>
      <c r="D160" s="139"/>
      <c r="E160" s="96"/>
      <c r="F160" s="98"/>
      <c r="G160" s="99"/>
      <c r="H160" s="98"/>
      <c r="I160" s="178"/>
      <c r="J160" s="190"/>
      <c r="K160" s="191"/>
      <c r="L160" s="189"/>
      <c r="M160" s="152" t="str">
        <f t="shared" si="2"/>
        <v/>
      </c>
      <c r="N160"/>
      <c r="O160"/>
      <c r="P160"/>
      <c r="Q160"/>
    </row>
    <row r="161" spans="1:17" s="14" customFormat="1" ht="15.95" customHeight="1" x14ac:dyDescent="0.2">
      <c r="A161" s="10"/>
      <c r="B161" s="97">
        <v>151</v>
      </c>
      <c r="C161" s="138"/>
      <c r="D161" s="139"/>
      <c r="E161" s="96"/>
      <c r="F161" s="98"/>
      <c r="G161" s="99"/>
      <c r="H161" s="98"/>
      <c r="I161" s="177"/>
      <c r="J161" s="190"/>
      <c r="K161" s="191"/>
      <c r="L161" s="189"/>
      <c r="M161" s="152" t="str">
        <f t="shared" si="2"/>
        <v/>
      </c>
      <c r="N161"/>
      <c r="O161"/>
      <c r="P161"/>
      <c r="Q161"/>
    </row>
    <row r="162" spans="1:17" s="14" customFormat="1" ht="15.95" customHeight="1" x14ac:dyDescent="0.2">
      <c r="A162" s="10"/>
      <c r="B162" s="97">
        <v>152</v>
      </c>
      <c r="C162" s="138"/>
      <c r="D162" s="139"/>
      <c r="E162" s="96"/>
      <c r="F162" s="98"/>
      <c r="G162" s="99"/>
      <c r="H162" s="98"/>
      <c r="I162" s="178"/>
      <c r="J162" s="190"/>
      <c r="K162" s="191"/>
      <c r="L162" s="189"/>
      <c r="M162" s="152" t="str">
        <f t="shared" si="2"/>
        <v/>
      </c>
      <c r="N162"/>
      <c r="O162"/>
      <c r="P162"/>
      <c r="Q162"/>
    </row>
    <row r="163" spans="1:17" s="14" customFormat="1" ht="15.95" customHeight="1" x14ac:dyDescent="0.2">
      <c r="A163" s="10"/>
      <c r="B163" s="97">
        <v>153</v>
      </c>
      <c r="C163" s="138"/>
      <c r="D163" s="139"/>
      <c r="E163" s="96"/>
      <c r="F163" s="98"/>
      <c r="G163" s="99"/>
      <c r="H163" s="98"/>
      <c r="I163" s="177"/>
      <c r="J163" s="190"/>
      <c r="K163" s="191"/>
      <c r="L163" s="189"/>
      <c r="M163" s="152" t="str">
        <f t="shared" si="2"/>
        <v/>
      </c>
      <c r="N163"/>
      <c r="O163"/>
      <c r="P163"/>
      <c r="Q163"/>
    </row>
    <row r="164" spans="1:17" s="14" customFormat="1" ht="15.95" customHeight="1" x14ac:dyDescent="0.2">
      <c r="A164" s="10"/>
      <c r="B164" s="97">
        <v>154</v>
      </c>
      <c r="C164" s="138"/>
      <c r="D164" s="139"/>
      <c r="E164" s="96"/>
      <c r="F164" s="98"/>
      <c r="G164" s="99"/>
      <c r="H164" s="98"/>
      <c r="I164" s="178"/>
      <c r="J164" s="190"/>
      <c r="K164" s="191"/>
      <c r="L164" s="189"/>
      <c r="M164" s="152" t="str">
        <f t="shared" si="2"/>
        <v/>
      </c>
      <c r="N164"/>
      <c r="O164"/>
      <c r="P164"/>
      <c r="Q164"/>
    </row>
    <row r="165" spans="1:17" s="14" customFormat="1" ht="15.95" customHeight="1" x14ac:dyDescent="0.2">
      <c r="A165" s="10"/>
      <c r="B165" s="97">
        <v>155</v>
      </c>
      <c r="C165" s="138"/>
      <c r="D165" s="139"/>
      <c r="E165" s="96"/>
      <c r="F165" s="98"/>
      <c r="G165" s="99"/>
      <c r="H165" s="98"/>
      <c r="I165" s="178"/>
      <c r="J165" s="190"/>
      <c r="K165" s="191"/>
      <c r="L165" s="189"/>
      <c r="M165" s="152" t="str">
        <f t="shared" si="2"/>
        <v/>
      </c>
      <c r="N165"/>
      <c r="O165"/>
      <c r="P165"/>
      <c r="Q165"/>
    </row>
    <row r="166" spans="1:17" s="14" customFormat="1" ht="15.95" customHeight="1" x14ac:dyDescent="0.2">
      <c r="A166" s="10"/>
      <c r="B166" s="97">
        <v>156</v>
      </c>
      <c r="C166" s="138"/>
      <c r="D166" s="139"/>
      <c r="E166" s="96"/>
      <c r="F166" s="98"/>
      <c r="G166" s="99"/>
      <c r="H166" s="98"/>
      <c r="I166" s="178"/>
      <c r="J166" s="190"/>
      <c r="K166" s="191"/>
      <c r="L166" s="189"/>
      <c r="M166" s="152" t="str">
        <f t="shared" si="2"/>
        <v/>
      </c>
      <c r="N166"/>
      <c r="O166"/>
      <c r="P166"/>
      <c r="Q166"/>
    </row>
    <row r="167" spans="1:17" s="14" customFormat="1" ht="15.95" customHeight="1" x14ac:dyDescent="0.2">
      <c r="A167" s="10"/>
      <c r="B167" s="97">
        <v>157</v>
      </c>
      <c r="C167" s="138"/>
      <c r="D167" s="139"/>
      <c r="E167" s="96"/>
      <c r="F167" s="98"/>
      <c r="G167" s="99"/>
      <c r="H167" s="98"/>
      <c r="I167" s="178"/>
      <c r="J167" s="190"/>
      <c r="K167" s="191"/>
      <c r="L167" s="189"/>
      <c r="M167" s="152" t="str">
        <f t="shared" si="2"/>
        <v/>
      </c>
      <c r="N167"/>
      <c r="O167"/>
      <c r="P167"/>
      <c r="Q167"/>
    </row>
    <row r="168" spans="1:17" s="14" customFormat="1" ht="15.95" customHeight="1" x14ac:dyDescent="0.2">
      <c r="A168" s="10"/>
      <c r="B168" s="97">
        <v>158</v>
      </c>
      <c r="C168" s="138"/>
      <c r="D168" s="139"/>
      <c r="E168" s="96"/>
      <c r="F168" s="98"/>
      <c r="G168" s="99"/>
      <c r="H168" s="98"/>
      <c r="I168" s="178"/>
      <c r="J168" s="190"/>
      <c r="K168" s="191"/>
      <c r="L168" s="189"/>
      <c r="M168" s="152" t="str">
        <f t="shared" si="2"/>
        <v/>
      </c>
      <c r="N168"/>
      <c r="O168"/>
      <c r="P168"/>
      <c r="Q168"/>
    </row>
    <row r="169" spans="1:17" s="14" customFormat="1" ht="15.95" customHeight="1" x14ac:dyDescent="0.2">
      <c r="A169" s="10"/>
      <c r="B169" s="97">
        <v>159</v>
      </c>
      <c r="C169" s="138"/>
      <c r="D169" s="139"/>
      <c r="E169" s="96"/>
      <c r="F169" s="98"/>
      <c r="G169" s="99"/>
      <c r="H169" s="98"/>
      <c r="I169" s="178"/>
      <c r="J169" s="190"/>
      <c r="K169" s="191"/>
      <c r="L169" s="189"/>
      <c r="M169" s="152" t="str">
        <f t="shared" si="2"/>
        <v/>
      </c>
      <c r="N169"/>
      <c r="O169"/>
      <c r="P169"/>
      <c r="Q169"/>
    </row>
    <row r="170" spans="1:17" s="14" customFormat="1" ht="15.95" customHeight="1" x14ac:dyDescent="0.2">
      <c r="A170" s="10"/>
      <c r="B170" s="97">
        <v>160</v>
      </c>
      <c r="C170" s="138"/>
      <c r="D170" s="139"/>
      <c r="E170" s="96"/>
      <c r="F170" s="98"/>
      <c r="G170" s="99"/>
      <c r="H170" s="98"/>
      <c r="I170" s="178"/>
      <c r="J170" s="190"/>
      <c r="K170" s="191"/>
      <c r="L170" s="189"/>
      <c r="M170" s="152" t="str">
        <f t="shared" si="2"/>
        <v/>
      </c>
      <c r="N170"/>
      <c r="O170"/>
      <c r="P170"/>
      <c r="Q170"/>
    </row>
    <row r="171" spans="1:17" s="14" customFormat="1" ht="15.95" customHeight="1" x14ac:dyDescent="0.2">
      <c r="A171" s="10"/>
      <c r="B171" s="97">
        <v>161</v>
      </c>
      <c r="C171" s="138"/>
      <c r="D171" s="139"/>
      <c r="E171" s="96"/>
      <c r="F171" s="98"/>
      <c r="G171" s="99"/>
      <c r="H171" s="98"/>
      <c r="I171" s="178"/>
      <c r="J171" s="190"/>
      <c r="K171" s="191"/>
      <c r="L171" s="189"/>
      <c r="M171" s="152" t="str">
        <f t="shared" si="2"/>
        <v/>
      </c>
      <c r="N171"/>
      <c r="O171"/>
      <c r="P171"/>
      <c r="Q171"/>
    </row>
    <row r="172" spans="1:17" s="14" customFormat="1" ht="15.95" customHeight="1" x14ac:dyDescent="0.2">
      <c r="A172" s="10"/>
      <c r="B172" s="97">
        <v>162</v>
      </c>
      <c r="C172" s="138"/>
      <c r="D172" s="139"/>
      <c r="E172" s="96"/>
      <c r="F172" s="98"/>
      <c r="G172" s="99"/>
      <c r="H172" s="98"/>
      <c r="I172" s="178"/>
      <c r="J172" s="190"/>
      <c r="K172" s="191"/>
      <c r="L172" s="189"/>
      <c r="M172" s="152" t="str">
        <f t="shared" si="2"/>
        <v/>
      </c>
      <c r="N172"/>
      <c r="O172"/>
      <c r="P172"/>
      <c r="Q172"/>
    </row>
    <row r="173" spans="1:17" s="14" customFormat="1" ht="15.95" customHeight="1" x14ac:dyDescent="0.2">
      <c r="A173" s="10"/>
      <c r="B173" s="97">
        <v>163</v>
      </c>
      <c r="C173" s="138"/>
      <c r="D173" s="139"/>
      <c r="E173" s="96"/>
      <c r="F173" s="98"/>
      <c r="G173" s="99"/>
      <c r="H173" s="98"/>
      <c r="I173" s="177"/>
      <c r="J173" s="190"/>
      <c r="K173" s="191"/>
      <c r="L173" s="189"/>
      <c r="M173" s="152" t="str">
        <f t="shared" si="2"/>
        <v/>
      </c>
      <c r="N173"/>
      <c r="O173"/>
      <c r="P173"/>
      <c r="Q173"/>
    </row>
    <row r="174" spans="1:17" s="14" customFormat="1" ht="15.95" customHeight="1" x14ac:dyDescent="0.2">
      <c r="A174" s="10"/>
      <c r="B174" s="97">
        <v>164</v>
      </c>
      <c r="C174" s="138"/>
      <c r="D174" s="139"/>
      <c r="E174" s="96"/>
      <c r="F174" s="98"/>
      <c r="G174" s="99"/>
      <c r="H174" s="98"/>
      <c r="I174" s="178"/>
      <c r="J174" s="190"/>
      <c r="K174" s="191"/>
      <c r="L174" s="189"/>
      <c r="M174" s="152" t="str">
        <f t="shared" si="2"/>
        <v/>
      </c>
      <c r="N174"/>
      <c r="O174"/>
      <c r="P174"/>
      <c r="Q174"/>
    </row>
    <row r="175" spans="1:17" s="14" customFormat="1" ht="15.95" customHeight="1" x14ac:dyDescent="0.2">
      <c r="A175" s="10"/>
      <c r="B175" s="97">
        <v>165</v>
      </c>
      <c r="C175" s="138"/>
      <c r="D175" s="139"/>
      <c r="E175" s="96"/>
      <c r="F175" s="98"/>
      <c r="G175" s="99"/>
      <c r="H175" s="98"/>
      <c r="I175" s="177"/>
      <c r="J175" s="190"/>
      <c r="K175" s="191"/>
      <c r="L175" s="189"/>
      <c r="M175" s="152" t="str">
        <f t="shared" si="2"/>
        <v/>
      </c>
      <c r="N175"/>
      <c r="O175"/>
      <c r="P175"/>
      <c r="Q175"/>
    </row>
    <row r="176" spans="1:17" s="14" customFormat="1" ht="15.95" customHeight="1" x14ac:dyDescent="0.2">
      <c r="A176" s="10"/>
      <c r="B176" s="97">
        <v>166</v>
      </c>
      <c r="C176" s="138"/>
      <c r="D176" s="139"/>
      <c r="E176" s="96"/>
      <c r="F176" s="98"/>
      <c r="G176" s="99"/>
      <c r="H176" s="98"/>
      <c r="I176" s="178"/>
      <c r="J176" s="190"/>
      <c r="K176" s="191"/>
      <c r="L176" s="189"/>
      <c r="M176" s="152" t="str">
        <f t="shared" si="2"/>
        <v/>
      </c>
      <c r="N176"/>
      <c r="O176"/>
      <c r="P176"/>
      <c r="Q176"/>
    </row>
    <row r="177" spans="1:17" s="14" customFormat="1" ht="15.95" customHeight="1" x14ac:dyDescent="0.2">
      <c r="A177" s="10"/>
      <c r="B177" s="97">
        <v>167</v>
      </c>
      <c r="C177" s="138"/>
      <c r="D177" s="139"/>
      <c r="E177" s="96"/>
      <c r="F177" s="98"/>
      <c r="G177" s="99"/>
      <c r="H177" s="98"/>
      <c r="I177" s="177"/>
      <c r="J177" s="190"/>
      <c r="K177" s="191"/>
      <c r="L177" s="189"/>
      <c r="M177" s="152" t="str">
        <f t="shared" si="2"/>
        <v/>
      </c>
      <c r="N177"/>
      <c r="O177"/>
      <c r="P177"/>
      <c r="Q177"/>
    </row>
    <row r="178" spans="1:17" s="14" customFormat="1" ht="15.95" customHeight="1" x14ac:dyDescent="0.2">
      <c r="A178" s="10"/>
      <c r="B178" s="97">
        <v>168</v>
      </c>
      <c r="C178" s="138"/>
      <c r="D178" s="139"/>
      <c r="E178" s="96"/>
      <c r="F178" s="98"/>
      <c r="G178" s="99"/>
      <c r="H178" s="98"/>
      <c r="I178" s="178"/>
      <c r="J178" s="190"/>
      <c r="K178" s="191"/>
      <c r="L178" s="189"/>
      <c r="M178" s="152" t="str">
        <f t="shared" si="2"/>
        <v/>
      </c>
      <c r="N178"/>
      <c r="O178"/>
      <c r="P178"/>
      <c r="Q178"/>
    </row>
    <row r="179" spans="1:17" s="14" customFormat="1" ht="15.95" customHeight="1" x14ac:dyDescent="0.2">
      <c r="A179" s="10"/>
      <c r="B179" s="97">
        <v>169</v>
      </c>
      <c r="C179" s="138"/>
      <c r="D179" s="139"/>
      <c r="E179" s="96"/>
      <c r="F179" s="98"/>
      <c r="G179" s="99"/>
      <c r="H179" s="98"/>
      <c r="I179" s="177"/>
      <c r="J179" s="190"/>
      <c r="K179" s="191"/>
      <c r="L179" s="189"/>
      <c r="M179" s="152" t="str">
        <f t="shared" si="2"/>
        <v/>
      </c>
      <c r="N179"/>
      <c r="O179"/>
      <c r="P179"/>
      <c r="Q179"/>
    </row>
    <row r="180" spans="1:17" s="14" customFormat="1" ht="15.95" customHeight="1" x14ac:dyDescent="0.2">
      <c r="A180" s="10"/>
      <c r="B180" s="97">
        <v>170</v>
      </c>
      <c r="C180" s="138"/>
      <c r="D180" s="139"/>
      <c r="E180" s="96"/>
      <c r="F180" s="98"/>
      <c r="G180" s="99"/>
      <c r="H180" s="98"/>
      <c r="I180" s="177"/>
      <c r="J180" s="190"/>
      <c r="K180" s="191"/>
      <c r="L180" s="189"/>
      <c r="M180" s="152" t="str">
        <f t="shared" si="2"/>
        <v/>
      </c>
      <c r="N180"/>
      <c r="O180"/>
      <c r="P180"/>
      <c r="Q180"/>
    </row>
    <row r="181" spans="1:17" s="14" customFormat="1" ht="15.95" customHeight="1" x14ac:dyDescent="0.2">
      <c r="A181" s="10"/>
      <c r="B181" s="97">
        <v>171</v>
      </c>
      <c r="C181" s="138"/>
      <c r="D181" s="139"/>
      <c r="E181" s="96"/>
      <c r="F181" s="98"/>
      <c r="G181" s="99"/>
      <c r="H181" s="98"/>
      <c r="I181" s="177"/>
      <c r="J181" s="190"/>
      <c r="K181" s="191"/>
      <c r="L181" s="189"/>
      <c r="M181" s="152" t="str">
        <f t="shared" si="2"/>
        <v/>
      </c>
      <c r="N181"/>
      <c r="O181"/>
      <c r="P181"/>
      <c r="Q181"/>
    </row>
    <row r="182" spans="1:17" s="14" customFormat="1" ht="15.95" customHeight="1" x14ac:dyDescent="0.2">
      <c r="A182" s="10"/>
      <c r="B182" s="97">
        <v>172</v>
      </c>
      <c r="C182" s="138"/>
      <c r="D182" s="139"/>
      <c r="E182" s="96"/>
      <c r="F182" s="98"/>
      <c r="G182" s="99"/>
      <c r="H182" s="98"/>
      <c r="I182" s="177"/>
      <c r="J182" s="190"/>
      <c r="K182" s="191"/>
      <c r="L182" s="189"/>
      <c r="M182" s="152" t="str">
        <f t="shared" si="2"/>
        <v/>
      </c>
      <c r="N182"/>
      <c r="O182"/>
      <c r="P182"/>
      <c r="Q182"/>
    </row>
    <row r="183" spans="1:17" s="14" customFormat="1" ht="15.95" customHeight="1" x14ac:dyDescent="0.2">
      <c r="A183" s="10"/>
      <c r="B183" s="97">
        <v>173</v>
      </c>
      <c r="C183" s="138"/>
      <c r="D183" s="139"/>
      <c r="E183" s="96"/>
      <c r="F183" s="98"/>
      <c r="G183" s="99"/>
      <c r="H183" s="98"/>
      <c r="I183" s="177"/>
      <c r="J183" s="190"/>
      <c r="K183" s="191"/>
      <c r="L183" s="189"/>
      <c r="M183" s="152" t="str">
        <f t="shared" si="2"/>
        <v/>
      </c>
      <c r="N183"/>
      <c r="O183"/>
      <c r="P183"/>
      <c r="Q183"/>
    </row>
    <row r="184" spans="1:17" s="14" customFormat="1" ht="15.95" customHeight="1" x14ac:dyDescent="0.2">
      <c r="A184" s="10"/>
      <c r="B184" s="97">
        <v>174</v>
      </c>
      <c r="C184" s="138"/>
      <c r="D184" s="139"/>
      <c r="E184" s="96"/>
      <c r="F184" s="98"/>
      <c r="G184" s="99"/>
      <c r="H184" s="98"/>
      <c r="I184" s="177"/>
      <c r="J184" s="190"/>
      <c r="K184" s="191"/>
      <c r="L184" s="189"/>
      <c r="M184" s="152" t="str">
        <f t="shared" si="2"/>
        <v/>
      </c>
      <c r="N184"/>
      <c r="O184"/>
      <c r="P184"/>
      <c r="Q184"/>
    </row>
    <row r="185" spans="1:17" s="14" customFormat="1" ht="15.95" customHeight="1" x14ac:dyDescent="0.2">
      <c r="A185" s="10"/>
      <c r="B185" s="97">
        <v>175</v>
      </c>
      <c r="C185" s="138"/>
      <c r="D185" s="139"/>
      <c r="E185" s="96"/>
      <c r="F185" s="98"/>
      <c r="G185" s="99"/>
      <c r="H185" s="98"/>
      <c r="I185" s="177"/>
      <c r="J185" s="190"/>
      <c r="K185" s="191"/>
      <c r="L185" s="189"/>
      <c r="M185" s="152" t="str">
        <f t="shared" si="2"/>
        <v/>
      </c>
      <c r="N185"/>
      <c r="O185"/>
      <c r="P185"/>
      <c r="Q185"/>
    </row>
    <row r="186" spans="1:17" s="14" customFormat="1" ht="15.95" customHeight="1" x14ac:dyDescent="0.2">
      <c r="A186" s="10"/>
      <c r="B186" s="97">
        <v>176</v>
      </c>
      <c r="C186" s="138"/>
      <c r="D186" s="139"/>
      <c r="E186" s="96"/>
      <c r="F186" s="98"/>
      <c r="G186" s="99"/>
      <c r="H186" s="98"/>
      <c r="I186" s="177"/>
      <c r="J186" s="190"/>
      <c r="K186" s="191"/>
      <c r="L186" s="189"/>
      <c r="M186" s="152" t="str">
        <f t="shared" si="2"/>
        <v/>
      </c>
      <c r="N186"/>
      <c r="O186"/>
      <c r="P186"/>
      <c r="Q186"/>
    </row>
    <row r="187" spans="1:17" s="14" customFormat="1" ht="15.95" customHeight="1" x14ac:dyDescent="0.2">
      <c r="A187" s="10"/>
      <c r="B187" s="97">
        <v>177</v>
      </c>
      <c r="C187" s="138"/>
      <c r="D187" s="139"/>
      <c r="E187" s="96"/>
      <c r="F187" s="98"/>
      <c r="G187" s="99"/>
      <c r="H187" s="98"/>
      <c r="I187" s="177"/>
      <c r="J187" s="190"/>
      <c r="K187" s="191"/>
      <c r="L187" s="189"/>
      <c r="M187" s="152" t="str">
        <f t="shared" si="2"/>
        <v/>
      </c>
      <c r="N187"/>
      <c r="O187"/>
      <c r="P187"/>
      <c r="Q187"/>
    </row>
    <row r="188" spans="1:17" s="14" customFormat="1" ht="15.95" customHeight="1" x14ac:dyDescent="0.2">
      <c r="A188" s="10"/>
      <c r="B188" s="97">
        <v>178</v>
      </c>
      <c r="C188" s="138"/>
      <c r="D188" s="139"/>
      <c r="E188" s="96"/>
      <c r="F188" s="98"/>
      <c r="G188" s="99"/>
      <c r="H188" s="98"/>
      <c r="I188" s="177"/>
      <c r="J188" s="190"/>
      <c r="K188" s="191"/>
      <c r="L188" s="189"/>
      <c r="M188" s="152" t="str">
        <f t="shared" si="2"/>
        <v/>
      </c>
      <c r="N188"/>
      <c r="O188"/>
      <c r="P188"/>
      <c r="Q188"/>
    </row>
    <row r="189" spans="1:17" s="14" customFormat="1" ht="15.95" customHeight="1" x14ac:dyDescent="0.2">
      <c r="A189" s="10"/>
      <c r="B189" s="97">
        <v>179</v>
      </c>
      <c r="C189" s="138"/>
      <c r="D189" s="139"/>
      <c r="E189" s="96"/>
      <c r="F189" s="98"/>
      <c r="G189" s="99"/>
      <c r="H189" s="98"/>
      <c r="I189" s="177"/>
      <c r="J189" s="190"/>
      <c r="K189" s="191"/>
      <c r="L189" s="189"/>
      <c r="M189" s="152" t="str">
        <f t="shared" si="2"/>
        <v/>
      </c>
      <c r="N189"/>
      <c r="O189"/>
      <c r="P189"/>
      <c r="Q189"/>
    </row>
    <row r="190" spans="1:17" s="14" customFormat="1" ht="15.95" customHeight="1" x14ac:dyDescent="0.2">
      <c r="A190" s="10"/>
      <c r="B190" s="97">
        <v>180</v>
      </c>
      <c r="C190" s="138"/>
      <c r="D190" s="139"/>
      <c r="E190" s="96"/>
      <c r="F190" s="98"/>
      <c r="G190" s="99"/>
      <c r="H190" s="98"/>
      <c r="I190" s="177"/>
      <c r="J190" s="190"/>
      <c r="K190" s="191"/>
      <c r="L190" s="189"/>
      <c r="M190" s="152" t="str">
        <f t="shared" si="2"/>
        <v/>
      </c>
      <c r="N190"/>
      <c r="O190"/>
      <c r="P190"/>
      <c r="Q190"/>
    </row>
    <row r="191" spans="1:17" s="14" customFormat="1" ht="15.95" customHeight="1" x14ac:dyDescent="0.2">
      <c r="A191" s="10"/>
      <c r="B191" s="97">
        <v>181</v>
      </c>
      <c r="C191" s="138"/>
      <c r="D191" s="139"/>
      <c r="E191" s="96"/>
      <c r="F191" s="98"/>
      <c r="G191" s="99"/>
      <c r="H191" s="98"/>
      <c r="I191" s="177"/>
      <c r="J191" s="190"/>
      <c r="K191" s="191"/>
      <c r="L191" s="189"/>
      <c r="M191" s="152" t="str">
        <f t="shared" si="2"/>
        <v/>
      </c>
      <c r="N191"/>
      <c r="O191"/>
      <c r="P191"/>
      <c r="Q191"/>
    </row>
    <row r="192" spans="1:17" s="14" customFormat="1" ht="15.95" customHeight="1" x14ac:dyDescent="0.2">
      <c r="A192" s="10"/>
      <c r="B192" s="97">
        <v>182</v>
      </c>
      <c r="C192" s="138"/>
      <c r="D192" s="139"/>
      <c r="E192" s="96"/>
      <c r="F192" s="98"/>
      <c r="G192" s="99"/>
      <c r="H192" s="98"/>
      <c r="I192" s="177"/>
      <c r="J192" s="190"/>
      <c r="K192" s="191"/>
      <c r="L192" s="189"/>
      <c r="M192" s="152" t="str">
        <f t="shared" si="2"/>
        <v/>
      </c>
      <c r="N192"/>
      <c r="O192"/>
      <c r="P192"/>
      <c r="Q192"/>
    </row>
    <row r="193" spans="1:17" s="14" customFormat="1" ht="15.95" customHeight="1" x14ac:dyDescent="0.2">
      <c r="A193" s="10"/>
      <c r="B193" s="97">
        <v>183</v>
      </c>
      <c r="C193" s="138"/>
      <c r="D193" s="139"/>
      <c r="E193" s="96"/>
      <c r="F193" s="98"/>
      <c r="G193" s="99"/>
      <c r="H193" s="98"/>
      <c r="I193" s="177"/>
      <c r="J193" s="190"/>
      <c r="K193" s="191"/>
      <c r="L193" s="189"/>
      <c r="M193" s="152" t="str">
        <f t="shared" si="2"/>
        <v/>
      </c>
      <c r="N193"/>
      <c r="O193"/>
      <c r="P193"/>
      <c r="Q193"/>
    </row>
    <row r="194" spans="1:17" s="14" customFormat="1" ht="15.95" customHeight="1" x14ac:dyDescent="0.2">
      <c r="A194" s="10"/>
      <c r="B194" s="97">
        <v>184</v>
      </c>
      <c r="C194" s="138"/>
      <c r="D194" s="139"/>
      <c r="E194" s="96"/>
      <c r="F194" s="98"/>
      <c r="G194" s="99"/>
      <c r="H194" s="98"/>
      <c r="I194" s="177"/>
      <c r="J194" s="190"/>
      <c r="K194" s="191"/>
      <c r="L194" s="189"/>
      <c r="M194" s="152" t="str">
        <f t="shared" si="2"/>
        <v/>
      </c>
      <c r="N194"/>
      <c r="O194"/>
      <c r="P194"/>
      <c r="Q194"/>
    </row>
    <row r="195" spans="1:17" s="14" customFormat="1" ht="15.95" customHeight="1" x14ac:dyDescent="0.2">
      <c r="A195" s="10"/>
      <c r="B195" s="97">
        <v>185</v>
      </c>
      <c r="C195" s="138"/>
      <c r="D195" s="139"/>
      <c r="E195" s="96"/>
      <c r="F195" s="98"/>
      <c r="G195" s="99"/>
      <c r="H195" s="98"/>
      <c r="I195" s="177"/>
      <c r="J195" s="190"/>
      <c r="K195" s="191"/>
      <c r="L195" s="189"/>
      <c r="M195" s="152" t="str">
        <f t="shared" si="2"/>
        <v/>
      </c>
      <c r="N195"/>
      <c r="O195"/>
      <c r="P195"/>
      <c r="Q195"/>
    </row>
    <row r="196" spans="1:17" s="14" customFormat="1" ht="15.95" customHeight="1" x14ac:dyDescent="0.2">
      <c r="A196" s="10"/>
      <c r="B196" s="97">
        <v>186</v>
      </c>
      <c r="C196" s="138"/>
      <c r="D196" s="139"/>
      <c r="E196" s="96"/>
      <c r="F196" s="98"/>
      <c r="G196" s="99"/>
      <c r="H196" s="98"/>
      <c r="I196" s="177"/>
      <c r="J196" s="190"/>
      <c r="K196" s="191"/>
      <c r="L196" s="189"/>
      <c r="M196" s="152" t="str">
        <f t="shared" si="2"/>
        <v/>
      </c>
      <c r="N196"/>
      <c r="O196"/>
      <c r="P196"/>
      <c r="Q196"/>
    </row>
    <row r="197" spans="1:17" s="14" customFormat="1" ht="15.95" customHeight="1" x14ac:dyDescent="0.2">
      <c r="A197" s="10"/>
      <c r="B197" s="97">
        <v>187</v>
      </c>
      <c r="C197" s="138"/>
      <c r="D197" s="139"/>
      <c r="E197" s="96"/>
      <c r="F197" s="98"/>
      <c r="G197" s="99"/>
      <c r="H197" s="98"/>
      <c r="I197" s="177"/>
      <c r="J197" s="190"/>
      <c r="K197" s="191"/>
      <c r="L197" s="189"/>
      <c r="M197" s="152" t="str">
        <f t="shared" si="2"/>
        <v/>
      </c>
      <c r="N197"/>
      <c r="O197"/>
      <c r="P197"/>
      <c r="Q197"/>
    </row>
    <row r="198" spans="1:17" s="14" customFormat="1" ht="15.95" customHeight="1" x14ac:dyDescent="0.2">
      <c r="A198" s="10"/>
      <c r="B198" s="97">
        <v>188</v>
      </c>
      <c r="C198" s="138"/>
      <c r="D198" s="139"/>
      <c r="E198" s="96"/>
      <c r="F198" s="98"/>
      <c r="G198" s="99"/>
      <c r="H198" s="98"/>
      <c r="I198" s="177"/>
      <c r="J198" s="190"/>
      <c r="K198" s="191"/>
      <c r="L198" s="189"/>
      <c r="M198" s="152" t="str">
        <f t="shared" si="2"/>
        <v/>
      </c>
      <c r="N198"/>
      <c r="O198"/>
      <c r="P198"/>
      <c r="Q198"/>
    </row>
    <row r="199" spans="1:17" s="14" customFormat="1" ht="15.95" customHeight="1" x14ac:dyDescent="0.2">
      <c r="A199" s="10"/>
      <c r="B199" s="97">
        <v>189</v>
      </c>
      <c r="C199" s="138"/>
      <c r="D199" s="139"/>
      <c r="E199" s="96"/>
      <c r="F199" s="98"/>
      <c r="G199" s="99"/>
      <c r="H199" s="98"/>
      <c r="I199" s="177"/>
      <c r="J199" s="190"/>
      <c r="K199" s="191"/>
      <c r="L199" s="189"/>
      <c r="M199" s="152" t="str">
        <f t="shared" si="2"/>
        <v/>
      </c>
      <c r="N199"/>
      <c r="O199"/>
      <c r="P199"/>
      <c r="Q199"/>
    </row>
    <row r="200" spans="1:17" s="14" customFormat="1" ht="15.95" customHeight="1" x14ac:dyDescent="0.2">
      <c r="A200" s="10"/>
      <c r="B200" s="97">
        <v>190</v>
      </c>
      <c r="C200" s="138"/>
      <c r="D200" s="139"/>
      <c r="E200" s="96"/>
      <c r="F200" s="98"/>
      <c r="G200" s="99"/>
      <c r="H200" s="98"/>
      <c r="I200" s="177"/>
      <c r="J200" s="190"/>
      <c r="K200" s="191"/>
      <c r="L200" s="189"/>
      <c r="M200" s="152" t="str">
        <f t="shared" si="2"/>
        <v/>
      </c>
      <c r="N200"/>
      <c r="O200"/>
      <c r="P200"/>
      <c r="Q200"/>
    </row>
    <row r="201" spans="1:17" s="14" customFormat="1" ht="15.95" customHeight="1" x14ac:dyDescent="0.2">
      <c r="A201" s="10"/>
      <c r="B201" s="97">
        <v>191</v>
      </c>
      <c r="C201" s="138"/>
      <c r="D201" s="139"/>
      <c r="E201" s="96"/>
      <c r="F201" s="98"/>
      <c r="G201" s="99"/>
      <c r="H201" s="98"/>
      <c r="I201" s="177"/>
      <c r="J201" s="190"/>
      <c r="K201" s="191"/>
      <c r="L201" s="189"/>
      <c r="M201" s="152" t="str">
        <f t="shared" si="2"/>
        <v/>
      </c>
      <c r="N201"/>
      <c r="O201"/>
      <c r="P201"/>
      <c r="Q201"/>
    </row>
    <row r="202" spans="1:17" s="14" customFormat="1" ht="15.95" customHeight="1" x14ac:dyDescent="0.2">
      <c r="A202" s="10"/>
      <c r="B202" s="97">
        <v>192</v>
      </c>
      <c r="C202" s="138"/>
      <c r="D202" s="139"/>
      <c r="E202" s="96"/>
      <c r="F202" s="98"/>
      <c r="G202" s="99"/>
      <c r="H202" s="98"/>
      <c r="I202" s="177"/>
      <c r="J202" s="190"/>
      <c r="K202" s="191"/>
      <c r="L202" s="189"/>
      <c r="M202" s="152" t="str">
        <f t="shared" si="2"/>
        <v/>
      </c>
      <c r="N202"/>
      <c r="O202"/>
      <c r="P202"/>
      <c r="Q202"/>
    </row>
    <row r="203" spans="1:17" s="14" customFormat="1" ht="15.95" customHeight="1" x14ac:dyDescent="0.2">
      <c r="A203" s="10"/>
      <c r="B203" s="97">
        <v>193</v>
      </c>
      <c r="C203" s="138"/>
      <c r="D203" s="139"/>
      <c r="E203" s="96"/>
      <c r="F203" s="98"/>
      <c r="G203" s="99"/>
      <c r="H203" s="98"/>
      <c r="I203" s="177"/>
      <c r="J203" s="190"/>
      <c r="K203" s="191"/>
      <c r="L203" s="189"/>
      <c r="M203" s="152" t="str">
        <f t="shared" si="2"/>
        <v/>
      </c>
      <c r="N203"/>
      <c r="O203"/>
      <c r="P203"/>
      <c r="Q203"/>
    </row>
    <row r="204" spans="1:17" s="14" customFormat="1" ht="15.95" customHeight="1" x14ac:dyDescent="0.2">
      <c r="A204" s="10"/>
      <c r="B204" s="97">
        <v>194</v>
      </c>
      <c r="C204" s="138"/>
      <c r="D204" s="139"/>
      <c r="E204" s="96"/>
      <c r="F204" s="98"/>
      <c r="G204" s="99"/>
      <c r="H204" s="98"/>
      <c r="I204" s="177"/>
      <c r="J204" s="190"/>
      <c r="K204" s="191"/>
      <c r="L204" s="189"/>
      <c r="M204" s="152" t="str">
        <f t="shared" ref="M204:M267" si="3">IF(AND(E204="",G204=""),"",
IF(AND(E204=I204,I204&lt;&gt;"",E204&lt;&gt;""),"Samme indtægtskonto og modpost",
IF(AND(G204=I204,G204&lt;&gt;"",I204&lt;&gt;""),"Samme udgiftskonto og modpost",
IF(AND(E204="Midler fra Kræftens Bekæmpelse",J204&lt;&gt;""),"Brug ikke kontoen 'Midler fra Kræftens Bekæmpelse' i kombination med en øremærket konto",
IF(AND(J204="§18 --&gt; Næste år",G204&lt;&gt;""),"Du kan ikke bogføre udgifter på §18 midler til brug næste år",
IF(AND(I204="Arv - Central",G204&lt;&gt;"Arv - Lokal",E204=""),"Bogfør ikke udgifter med modpost 'Arv - Central'",
IF(AND(OR(I204="Arv - Central",I204="Arv - Lokal"),J204="")=TRUE,"Husk at vælge den arvekonto du har defineret i stamoplysninger under øremærket konti i kolonne J",
"")))))))</f>
        <v/>
      </c>
      <c r="N204"/>
      <c r="O204"/>
      <c r="P204"/>
      <c r="Q204"/>
    </row>
    <row r="205" spans="1:17" s="14" customFormat="1" ht="15.95" customHeight="1" x14ac:dyDescent="0.2">
      <c r="A205" s="10"/>
      <c r="B205" s="97">
        <v>195</v>
      </c>
      <c r="C205" s="138"/>
      <c r="D205" s="139"/>
      <c r="E205" s="96"/>
      <c r="F205" s="98"/>
      <c r="G205" s="99"/>
      <c r="H205" s="98"/>
      <c r="I205" s="177"/>
      <c r="J205" s="190"/>
      <c r="K205" s="191"/>
      <c r="L205" s="189"/>
      <c r="M205" s="152" t="str">
        <f t="shared" si="3"/>
        <v/>
      </c>
      <c r="N205"/>
      <c r="O205"/>
      <c r="P205"/>
      <c r="Q205"/>
    </row>
    <row r="206" spans="1:17" s="14" customFormat="1" ht="15.95" customHeight="1" x14ac:dyDescent="0.2">
      <c r="A206" s="10"/>
      <c r="B206" s="97">
        <v>196</v>
      </c>
      <c r="C206" s="138"/>
      <c r="D206" s="139"/>
      <c r="E206" s="96"/>
      <c r="F206" s="98"/>
      <c r="G206" s="99"/>
      <c r="H206" s="98"/>
      <c r="I206" s="177"/>
      <c r="J206" s="190"/>
      <c r="K206" s="191"/>
      <c r="L206" s="189"/>
      <c r="M206" s="152" t="str">
        <f t="shared" si="3"/>
        <v/>
      </c>
      <c r="N206"/>
      <c r="O206"/>
      <c r="P206"/>
      <c r="Q206"/>
    </row>
    <row r="207" spans="1:17" s="14" customFormat="1" ht="15.95" customHeight="1" x14ac:dyDescent="0.2">
      <c r="A207" s="10"/>
      <c r="B207" s="97">
        <v>197</v>
      </c>
      <c r="C207" s="138"/>
      <c r="D207" s="139"/>
      <c r="E207" s="96"/>
      <c r="F207" s="98"/>
      <c r="G207" s="99"/>
      <c r="H207" s="98"/>
      <c r="I207" s="177"/>
      <c r="J207" s="190"/>
      <c r="K207" s="191"/>
      <c r="L207" s="189"/>
      <c r="M207" s="152" t="str">
        <f t="shared" si="3"/>
        <v/>
      </c>
      <c r="N207"/>
      <c r="O207"/>
      <c r="P207"/>
      <c r="Q207"/>
    </row>
    <row r="208" spans="1:17" s="14" customFormat="1" ht="15.95" customHeight="1" x14ac:dyDescent="0.2">
      <c r="A208" s="10"/>
      <c r="B208" s="97">
        <v>198</v>
      </c>
      <c r="C208" s="138"/>
      <c r="D208" s="139"/>
      <c r="E208" s="96"/>
      <c r="F208" s="98"/>
      <c r="G208" s="99"/>
      <c r="H208" s="98"/>
      <c r="I208" s="177"/>
      <c r="J208" s="190"/>
      <c r="K208" s="191"/>
      <c r="L208" s="189"/>
      <c r="M208" s="152" t="str">
        <f t="shared" si="3"/>
        <v/>
      </c>
      <c r="N208"/>
      <c r="O208"/>
      <c r="P208"/>
      <c r="Q208"/>
    </row>
    <row r="209" spans="1:17" s="14" customFormat="1" ht="15.95" customHeight="1" x14ac:dyDescent="0.2">
      <c r="A209" s="10"/>
      <c r="B209" s="97">
        <v>199</v>
      </c>
      <c r="C209" s="138"/>
      <c r="D209" s="139"/>
      <c r="E209" s="96"/>
      <c r="F209" s="98"/>
      <c r="G209" s="99"/>
      <c r="H209" s="98"/>
      <c r="I209" s="177"/>
      <c r="J209" s="190"/>
      <c r="K209" s="191"/>
      <c r="L209" s="189"/>
      <c r="M209" s="152" t="str">
        <f t="shared" si="3"/>
        <v/>
      </c>
      <c r="N209"/>
      <c r="O209"/>
      <c r="P209"/>
      <c r="Q209"/>
    </row>
    <row r="210" spans="1:17" s="14" customFormat="1" ht="15.95" customHeight="1" x14ac:dyDescent="0.2">
      <c r="A210" s="10"/>
      <c r="B210" s="97">
        <v>200</v>
      </c>
      <c r="C210" s="138"/>
      <c r="D210" s="139"/>
      <c r="E210" s="96"/>
      <c r="F210" s="98"/>
      <c r="G210" s="99"/>
      <c r="H210" s="98"/>
      <c r="I210" s="177"/>
      <c r="J210" s="190"/>
      <c r="K210" s="191"/>
      <c r="L210" s="189"/>
      <c r="M210" s="152" t="str">
        <f t="shared" si="3"/>
        <v/>
      </c>
      <c r="N210"/>
      <c r="O210"/>
      <c r="P210"/>
      <c r="Q210"/>
    </row>
    <row r="211" spans="1:17" s="14" customFormat="1" ht="15.95" customHeight="1" x14ac:dyDescent="0.2">
      <c r="A211" s="10"/>
      <c r="B211" s="97">
        <v>201</v>
      </c>
      <c r="C211" s="138"/>
      <c r="D211" s="139"/>
      <c r="E211" s="96"/>
      <c r="F211" s="98"/>
      <c r="G211" s="99"/>
      <c r="H211" s="98"/>
      <c r="I211" s="177"/>
      <c r="J211" s="190"/>
      <c r="K211" s="191"/>
      <c r="L211" s="189"/>
      <c r="M211" s="152" t="str">
        <f t="shared" si="3"/>
        <v/>
      </c>
      <c r="N211"/>
      <c r="O211"/>
      <c r="P211"/>
      <c r="Q211"/>
    </row>
    <row r="212" spans="1:17" s="14" customFormat="1" ht="15.95" customHeight="1" x14ac:dyDescent="0.2">
      <c r="A212" s="10"/>
      <c r="B212" s="97">
        <v>202</v>
      </c>
      <c r="C212" s="138"/>
      <c r="D212" s="139"/>
      <c r="E212" s="96"/>
      <c r="F212" s="98"/>
      <c r="G212" s="99"/>
      <c r="H212" s="98"/>
      <c r="I212" s="177"/>
      <c r="J212" s="190"/>
      <c r="K212" s="191"/>
      <c r="L212" s="189"/>
      <c r="M212" s="152" t="str">
        <f t="shared" si="3"/>
        <v/>
      </c>
      <c r="N212"/>
      <c r="O212"/>
      <c r="P212"/>
      <c r="Q212"/>
    </row>
    <row r="213" spans="1:17" s="14" customFormat="1" ht="15.95" customHeight="1" x14ac:dyDescent="0.2">
      <c r="A213" s="10"/>
      <c r="B213" s="97">
        <v>203</v>
      </c>
      <c r="C213" s="138"/>
      <c r="D213" s="139"/>
      <c r="E213" s="96"/>
      <c r="F213" s="98"/>
      <c r="G213" s="99"/>
      <c r="H213" s="98"/>
      <c r="I213" s="177"/>
      <c r="J213" s="190"/>
      <c r="K213" s="191"/>
      <c r="L213" s="189"/>
      <c r="M213" s="152" t="str">
        <f t="shared" si="3"/>
        <v/>
      </c>
      <c r="N213"/>
      <c r="O213"/>
      <c r="P213"/>
      <c r="Q213"/>
    </row>
    <row r="214" spans="1:17" s="14" customFormat="1" ht="15.95" customHeight="1" x14ac:dyDescent="0.2">
      <c r="A214" s="10"/>
      <c r="B214" s="97">
        <v>204</v>
      </c>
      <c r="C214" s="138"/>
      <c r="D214" s="139"/>
      <c r="E214" s="96"/>
      <c r="F214" s="98"/>
      <c r="G214" s="99"/>
      <c r="H214" s="98"/>
      <c r="I214" s="177"/>
      <c r="J214" s="190"/>
      <c r="K214" s="191"/>
      <c r="L214" s="189"/>
      <c r="M214" s="152" t="str">
        <f t="shared" si="3"/>
        <v/>
      </c>
      <c r="N214"/>
      <c r="O214"/>
      <c r="P214"/>
      <c r="Q214"/>
    </row>
    <row r="215" spans="1:17" s="14" customFormat="1" ht="15.95" customHeight="1" x14ac:dyDescent="0.2">
      <c r="A215" s="10"/>
      <c r="B215" s="97">
        <v>205</v>
      </c>
      <c r="C215" s="138"/>
      <c r="D215" s="139"/>
      <c r="E215" s="96"/>
      <c r="F215" s="98"/>
      <c r="G215" s="99"/>
      <c r="H215" s="98"/>
      <c r="I215" s="177"/>
      <c r="J215" s="190"/>
      <c r="K215" s="191"/>
      <c r="L215" s="189"/>
      <c r="M215" s="152" t="str">
        <f t="shared" si="3"/>
        <v/>
      </c>
      <c r="N215"/>
      <c r="O215"/>
      <c r="P215"/>
      <c r="Q215"/>
    </row>
    <row r="216" spans="1:17" s="14" customFormat="1" ht="15.95" customHeight="1" x14ac:dyDescent="0.2">
      <c r="A216" s="10"/>
      <c r="B216" s="97">
        <v>206</v>
      </c>
      <c r="C216" s="138"/>
      <c r="D216" s="139"/>
      <c r="E216" s="96"/>
      <c r="F216" s="98"/>
      <c r="G216" s="99"/>
      <c r="H216" s="98"/>
      <c r="I216" s="177"/>
      <c r="J216" s="190"/>
      <c r="K216" s="191"/>
      <c r="L216" s="189"/>
      <c r="M216" s="152" t="str">
        <f t="shared" si="3"/>
        <v/>
      </c>
      <c r="N216"/>
      <c r="O216"/>
      <c r="P216"/>
      <c r="Q216"/>
    </row>
    <row r="217" spans="1:17" s="14" customFormat="1" ht="15.95" customHeight="1" x14ac:dyDescent="0.2">
      <c r="A217" s="10"/>
      <c r="B217" s="97">
        <v>207</v>
      </c>
      <c r="C217" s="138"/>
      <c r="D217" s="139"/>
      <c r="E217" s="96"/>
      <c r="F217" s="98"/>
      <c r="G217" s="99"/>
      <c r="H217" s="98"/>
      <c r="I217" s="177"/>
      <c r="J217" s="190"/>
      <c r="K217" s="191"/>
      <c r="L217" s="189"/>
      <c r="M217" s="152" t="str">
        <f t="shared" si="3"/>
        <v/>
      </c>
      <c r="N217"/>
      <c r="O217"/>
      <c r="P217"/>
      <c r="Q217"/>
    </row>
    <row r="218" spans="1:17" s="14" customFormat="1" ht="15.95" customHeight="1" x14ac:dyDescent="0.2">
      <c r="A218" s="10"/>
      <c r="B218" s="97">
        <v>208</v>
      </c>
      <c r="C218" s="138"/>
      <c r="D218" s="139"/>
      <c r="E218" s="96"/>
      <c r="F218" s="98"/>
      <c r="G218" s="99"/>
      <c r="H218" s="98"/>
      <c r="I218" s="177"/>
      <c r="J218" s="190"/>
      <c r="K218" s="191"/>
      <c r="L218" s="189"/>
      <c r="M218" s="152" t="str">
        <f t="shared" si="3"/>
        <v/>
      </c>
      <c r="N218"/>
      <c r="O218"/>
      <c r="P218"/>
      <c r="Q218"/>
    </row>
    <row r="219" spans="1:17" s="14" customFormat="1" ht="15.95" customHeight="1" x14ac:dyDescent="0.2">
      <c r="A219" s="10"/>
      <c r="B219" s="97">
        <v>209</v>
      </c>
      <c r="C219" s="138"/>
      <c r="D219" s="139"/>
      <c r="E219" s="96"/>
      <c r="F219" s="98"/>
      <c r="G219" s="99"/>
      <c r="H219" s="98"/>
      <c r="I219" s="177"/>
      <c r="J219" s="190"/>
      <c r="K219" s="191"/>
      <c r="L219" s="189"/>
      <c r="M219" s="152" t="str">
        <f t="shared" si="3"/>
        <v/>
      </c>
      <c r="N219"/>
      <c r="O219"/>
      <c r="P219"/>
      <c r="Q219"/>
    </row>
    <row r="220" spans="1:17" s="14" customFormat="1" ht="15.95" customHeight="1" x14ac:dyDescent="0.2">
      <c r="A220" s="10"/>
      <c r="B220" s="97">
        <v>210</v>
      </c>
      <c r="C220" s="138"/>
      <c r="D220" s="139"/>
      <c r="E220" s="96"/>
      <c r="F220" s="98"/>
      <c r="G220" s="99"/>
      <c r="H220" s="98"/>
      <c r="I220" s="177"/>
      <c r="J220" s="190"/>
      <c r="K220" s="191"/>
      <c r="L220" s="189"/>
      <c r="M220" s="152" t="str">
        <f t="shared" si="3"/>
        <v/>
      </c>
      <c r="N220"/>
      <c r="O220"/>
      <c r="P220"/>
      <c r="Q220"/>
    </row>
    <row r="221" spans="1:17" s="14" customFormat="1" ht="15.95" customHeight="1" x14ac:dyDescent="0.2">
      <c r="A221" s="10"/>
      <c r="B221" s="97">
        <v>211</v>
      </c>
      <c r="C221" s="138"/>
      <c r="D221" s="139"/>
      <c r="E221" s="96"/>
      <c r="F221" s="98"/>
      <c r="G221" s="99"/>
      <c r="H221" s="98"/>
      <c r="I221" s="177"/>
      <c r="J221" s="190"/>
      <c r="K221" s="191"/>
      <c r="L221" s="189"/>
      <c r="M221" s="152" t="str">
        <f t="shared" si="3"/>
        <v/>
      </c>
      <c r="N221"/>
      <c r="O221"/>
      <c r="P221"/>
      <c r="Q221"/>
    </row>
    <row r="222" spans="1:17" s="14" customFormat="1" ht="15.95" customHeight="1" x14ac:dyDescent="0.2">
      <c r="A222" s="10"/>
      <c r="B222" s="97">
        <v>212</v>
      </c>
      <c r="C222" s="138"/>
      <c r="D222" s="139"/>
      <c r="E222" s="96"/>
      <c r="F222" s="98"/>
      <c r="G222" s="99"/>
      <c r="H222" s="98"/>
      <c r="I222" s="177"/>
      <c r="J222" s="190"/>
      <c r="K222" s="191"/>
      <c r="L222" s="189"/>
      <c r="M222" s="152" t="str">
        <f t="shared" si="3"/>
        <v/>
      </c>
      <c r="N222"/>
      <c r="O222"/>
      <c r="P222"/>
      <c r="Q222"/>
    </row>
    <row r="223" spans="1:17" s="14" customFormat="1" ht="15.95" customHeight="1" x14ac:dyDescent="0.2">
      <c r="A223" s="10"/>
      <c r="B223" s="97">
        <v>213</v>
      </c>
      <c r="C223" s="138"/>
      <c r="D223" s="139"/>
      <c r="E223" s="96"/>
      <c r="F223" s="98"/>
      <c r="G223" s="99"/>
      <c r="H223" s="98"/>
      <c r="I223" s="177"/>
      <c r="J223" s="190"/>
      <c r="K223" s="191"/>
      <c r="L223" s="189"/>
      <c r="M223" s="152" t="str">
        <f t="shared" si="3"/>
        <v/>
      </c>
      <c r="N223"/>
      <c r="O223"/>
      <c r="P223"/>
      <c r="Q223"/>
    </row>
    <row r="224" spans="1:17" s="14" customFormat="1" ht="15.95" customHeight="1" x14ac:dyDescent="0.2">
      <c r="A224" s="10"/>
      <c r="B224" s="97">
        <v>214</v>
      </c>
      <c r="C224" s="138"/>
      <c r="D224" s="139"/>
      <c r="E224" s="96"/>
      <c r="F224" s="98"/>
      <c r="G224" s="99"/>
      <c r="H224" s="98"/>
      <c r="I224" s="177"/>
      <c r="J224" s="190"/>
      <c r="K224" s="191"/>
      <c r="L224" s="189"/>
      <c r="M224" s="152" t="str">
        <f t="shared" si="3"/>
        <v/>
      </c>
      <c r="N224"/>
      <c r="O224"/>
      <c r="P224"/>
      <c r="Q224"/>
    </row>
    <row r="225" spans="1:17" s="14" customFormat="1" ht="15.95" customHeight="1" x14ac:dyDescent="0.2">
      <c r="A225" s="10"/>
      <c r="B225" s="97">
        <v>215</v>
      </c>
      <c r="C225" s="138"/>
      <c r="D225" s="139"/>
      <c r="E225" s="96"/>
      <c r="F225" s="98"/>
      <c r="G225" s="99"/>
      <c r="H225" s="98"/>
      <c r="I225" s="177"/>
      <c r="J225" s="190"/>
      <c r="K225" s="191"/>
      <c r="L225" s="189"/>
      <c r="M225" s="152" t="str">
        <f t="shared" si="3"/>
        <v/>
      </c>
      <c r="N225"/>
      <c r="O225"/>
      <c r="P225"/>
      <c r="Q225"/>
    </row>
    <row r="226" spans="1:17" s="14" customFormat="1" ht="15.95" customHeight="1" x14ac:dyDescent="0.2">
      <c r="A226" s="10"/>
      <c r="B226" s="97">
        <v>216</v>
      </c>
      <c r="C226" s="138"/>
      <c r="D226" s="139"/>
      <c r="E226" s="96"/>
      <c r="F226" s="98"/>
      <c r="G226" s="99"/>
      <c r="H226" s="98"/>
      <c r="I226" s="177"/>
      <c r="J226" s="190"/>
      <c r="K226" s="191"/>
      <c r="L226" s="189"/>
      <c r="M226" s="152" t="str">
        <f t="shared" si="3"/>
        <v/>
      </c>
      <c r="N226"/>
      <c r="O226"/>
      <c r="P226"/>
      <c r="Q226"/>
    </row>
    <row r="227" spans="1:17" s="14" customFormat="1" ht="15.95" customHeight="1" x14ac:dyDescent="0.2">
      <c r="A227" s="10"/>
      <c r="B227" s="97">
        <v>217</v>
      </c>
      <c r="C227" s="138"/>
      <c r="D227" s="139"/>
      <c r="E227" s="96"/>
      <c r="F227" s="98"/>
      <c r="G227" s="99"/>
      <c r="H227" s="98"/>
      <c r="I227" s="177"/>
      <c r="J227" s="190"/>
      <c r="K227" s="191"/>
      <c r="L227" s="189"/>
      <c r="M227" s="152" t="str">
        <f t="shared" si="3"/>
        <v/>
      </c>
      <c r="N227"/>
      <c r="O227"/>
      <c r="P227"/>
      <c r="Q227"/>
    </row>
    <row r="228" spans="1:17" s="14" customFormat="1" ht="15.95" customHeight="1" x14ac:dyDescent="0.2">
      <c r="A228" s="10"/>
      <c r="B228" s="97">
        <v>218</v>
      </c>
      <c r="C228" s="138"/>
      <c r="D228" s="139"/>
      <c r="E228" s="96"/>
      <c r="F228" s="98"/>
      <c r="G228" s="99"/>
      <c r="H228" s="98"/>
      <c r="I228" s="177"/>
      <c r="J228" s="190"/>
      <c r="K228" s="191"/>
      <c r="L228" s="189"/>
      <c r="M228" s="152" t="str">
        <f t="shared" si="3"/>
        <v/>
      </c>
      <c r="N228"/>
      <c r="O228"/>
      <c r="P228"/>
      <c r="Q228"/>
    </row>
    <row r="229" spans="1:17" s="14" customFormat="1" ht="15.95" customHeight="1" x14ac:dyDescent="0.2">
      <c r="A229" s="10"/>
      <c r="B229" s="97">
        <v>219</v>
      </c>
      <c r="C229" s="138"/>
      <c r="D229" s="139"/>
      <c r="E229" s="96"/>
      <c r="F229" s="98"/>
      <c r="G229" s="99"/>
      <c r="H229" s="98"/>
      <c r="I229" s="177"/>
      <c r="J229" s="190"/>
      <c r="K229" s="191"/>
      <c r="L229" s="189"/>
      <c r="M229" s="152" t="str">
        <f t="shared" si="3"/>
        <v/>
      </c>
      <c r="N229"/>
      <c r="O229"/>
      <c r="P229"/>
      <c r="Q229"/>
    </row>
    <row r="230" spans="1:17" s="14" customFormat="1" ht="15.95" customHeight="1" x14ac:dyDescent="0.2">
      <c r="A230" s="10"/>
      <c r="B230" s="97">
        <v>220</v>
      </c>
      <c r="C230" s="138"/>
      <c r="D230" s="139"/>
      <c r="E230" s="96"/>
      <c r="F230" s="98"/>
      <c r="G230" s="99"/>
      <c r="H230" s="98"/>
      <c r="I230" s="177"/>
      <c r="J230" s="190"/>
      <c r="K230" s="191"/>
      <c r="L230" s="189"/>
      <c r="M230" s="152" t="str">
        <f t="shared" si="3"/>
        <v/>
      </c>
      <c r="N230"/>
      <c r="O230"/>
      <c r="P230"/>
      <c r="Q230"/>
    </row>
    <row r="231" spans="1:17" s="14" customFormat="1" ht="15.95" customHeight="1" x14ac:dyDescent="0.2">
      <c r="A231" s="10"/>
      <c r="B231" s="97">
        <v>221</v>
      </c>
      <c r="C231" s="138"/>
      <c r="D231" s="139"/>
      <c r="E231" s="96"/>
      <c r="F231" s="98"/>
      <c r="G231" s="99"/>
      <c r="H231" s="98"/>
      <c r="I231" s="177"/>
      <c r="J231" s="190"/>
      <c r="K231" s="191"/>
      <c r="L231" s="189"/>
      <c r="M231" s="152" t="str">
        <f t="shared" si="3"/>
        <v/>
      </c>
      <c r="N231"/>
      <c r="O231"/>
      <c r="P231"/>
      <c r="Q231"/>
    </row>
    <row r="232" spans="1:17" s="14" customFormat="1" ht="15.95" customHeight="1" x14ac:dyDescent="0.2">
      <c r="A232" s="10"/>
      <c r="B232" s="97">
        <v>222</v>
      </c>
      <c r="C232" s="138"/>
      <c r="D232" s="139"/>
      <c r="E232" s="96"/>
      <c r="F232" s="98"/>
      <c r="G232" s="99"/>
      <c r="H232" s="98"/>
      <c r="I232" s="177"/>
      <c r="J232" s="190"/>
      <c r="K232" s="191"/>
      <c r="L232" s="189"/>
      <c r="M232" s="152" t="str">
        <f t="shared" si="3"/>
        <v/>
      </c>
      <c r="N232"/>
      <c r="O232"/>
      <c r="P232"/>
      <c r="Q232"/>
    </row>
    <row r="233" spans="1:17" s="14" customFormat="1" ht="15.95" customHeight="1" x14ac:dyDescent="0.2">
      <c r="A233" s="10"/>
      <c r="B233" s="97">
        <v>223</v>
      </c>
      <c r="C233" s="138"/>
      <c r="D233" s="139"/>
      <c r="E233" s="96"/>
      <c r="F233" s="98"/>
      <c r="G233" s="99"/>
      <c r="H233" s="98"/>
      <c r="I233" s="177"/>
      <c r="J233" s="190"/>
      <c r="K233" s="191"/>
      <c r="L233" s="189"/>
      <c r="M233" s="152" t="str">
        <f t="shared" si="3"/>
        <v/>
      </c>
      <c r="N233"/>
      <c r="O233"/>
      <c r="P233"/>
      <c r="Q233"/>
    </row>
    <row r="234" spans="1:17" s="14" customFormat="1" ht="15.95" customHeight="1" x14ac:dyDescent="0.2">
      <c r="A234" s="10"/>
      <c r="B234" s="97">
        <v>224</v>
      </c>
      <c r="C234" s="138"/>
      <c r="D234" s="139"/>
      <c r="E234" s="96"/>
      <c r="F234" s="98"/>
      <c r="G234" s="99"/>
      <c r="H234" s="98"/>
      <c r="I234" s="177"/>
      <c r="J234" s="190"/>
      <c r="K234" s="191"/>
      <c r="L234" s="189"/>
      <c r="M234" s="152" t="str">
        <f t="shared" si="3"/>
        <v/>
      </c>
      <c r="N234"/>
      <c r="O234"/>
      <c r="P234"/>
      <c r="Q234"/>
    </row>
    <row r="235" spans="1:17" s="14" customFormat="1" ht="15.95" customHeight="1" x14ac:dyDescent="0.2">
      <c r="A235" s="10"/>
      <c r="B235" s="97">
        <v>225</v>
      </c>
      <c r="C235" s="138"/>
      <c r="D235" s="139"/>
      <c r="E235" s="96"/>
      <c r="F235" s="98"/>
      <c r="G235" s="99"/>
      <c r="H235" s="98"/>
      <c r="I235" s="177"/>
      <c r="J235" s="190"/>
      <c r="K235" s="191"/>
      <c r="L235" s="189"/>
      <c r="M235" s="152" t="str">
        <f t="shared" si="3"/>
        <v/>
      </c>
      <c r="N235"/>
      <c r="O235"/>
      <c r="P235"/>
      <c r="Q235"/>
    </row>
    <row r="236" spans="1:17" s="14" customFormat="1" ht="15.95" customHeight="1" x14ac:dyDescent="0.2">
      <c r="A236" s="10"/>
      <c r="B236" s="97">
        <v>226</v>
      </c>
      <c r="C236" s="138"/>
      <c r="D236" s="139"/>
      <c r="E236" s="96"/>
      <c r="F236" s="98"/>
      <c r="G236" s="99"/>
      <c r="H236" s="98"/>
      <c r="I236" s="177"/>
      <c r="J236" s="190"/>
      <c r="K236" s="191"/>
      <c r="L236" s="189"/>
      <c r="M236" s="152" t="str">
        <f t="shared" si="3"/>
        <v/>
      </c>
      <c r="N236"/>
      <c r="O236"/>
      <c r="P236"/>
      <c r="Q236"/>
    </row>
    <row r="237" spans="1:17" s="14" customFormat="1" ht="15.95" customHeight="1" x14ac:dyDescent="0.2">
      <c r="A237" s="10"/>
      <c r="B237" s="97">
        <v>227</v>
      </c>
      <c r="C237" s="138"/>
      <c r="D237" s="139"/>
      <c r="E237" s="96"/>
      <c r="F237" s="98"/>
      <c r="G237" s="99"/>
      <c r="H237" s="98"/>
      <c r="I237" s="177"/>
      <c r="J237" s="190"/>
      <c r="K237" s="191"/>
      <c r="L237" s="189"/>
      <c r="M237" s="152" t="str">
        <f t="shared" si="3"/>
        <v/>
      </c>
      <c r="N237"/>
      <c r="O237"/>
      <c r="P237"/>
      <c r="Q237"/>
    </row>
    <row r="238" spans="1:17" s="14" customFormat="1" ht="15.95" customHeight="1" x14ac:dyDescent="0.2">
      <c r="A238" s="10"/>
      <c r="B238" s="97">
        <v>228</v>
      </c>
      <c r="C238" s="138"/>
      <c r="D238" s="139"/>
      <c r="E238" s="96"/>
      <c r="F238" s="98"/>
      <c r="G238" s="99"/>
      <c r="H238" s="98"/>
      <c r="I238" s="177"/>
      <c r="J238" s="190"/>
      <c r="K238" s="191"/>
      <c r="L238" s="189"/>
      <c r="M238" s="152" t="str">
        <f t="shared" si="3"/>
        <v/>
      </c>
      <c r="N238"/>
      <c r="O238"/>
      <c r="P238"/>
      <c r="Q238"/>
    </row>
    <row r="239" spans="1:17" s="14" customFormat="1" ht="15.95" customHeight="1" x14ac:dyDescent="0.2">
      <c r="A239" s="10"/>
      <c r="B239" s="97">
        <v>229</v>
      </c>
      <c r="C239" s="138"/>
      <c r="D239" s="139"/>
      <c r="E239" s="96"/>
      <c r="F239" s="98"/>
      <c r="G239" s="99"/>
      <c r="H239" s="98"/>
      <c r="I239" s="177"/>
      <c r="J239" s="190"/>
      <c r="K239" s="191"/>
      <c r="L239" s="189"/>
      <c r="M239" s="152" t="str">
        <f t="shared" si="3"/>
        <v/>
      </c>
      <c r="N239"/>
      <c r="O239"/>
      <c r="P239"/>
      <c r="Q239"/>
    </row>
    <row r="240" spans="1:17" s="14" customFormat="1" ht="15.95" customHeight="1" x14ac:dyDescent="0.2">
      <c r="A240" s="10"/>
      <c r="B240" s="97">
        <v>230</v>
      </c>
      <c r="C240" s="138"/>
      <c r="D240" s="139"/>
      <c r="E240" s="96"/>
      <c r="F240" s="98"/>
      <c r="G240" s="99"/>
      <c r="H240" s="98"/>
      <c r="I240" s="177"/>
      <c r="J240" s="190"/>
      <c r="K240" s="191"/>
      <c r="L240" s="189"/>
      <c r="M240" s="152" t="str">
        <f t="shared" si="3"/>
        <v/>
      </c>
      <c r="N240"/>
      <c r="O240"/>
      <c r="P240"/>
      <c r="Q240"/>
    </row>
    <row r="241" spans="1:17" s="14" customFormat="1" ht="15.95" customHeight="1" x14ac:dyDescent="0.2">
      <c r="A241" s="10"/>
      <c r="B241" s="97">
        <v>231</v>
      </c>
      <c r="C241" s="138"/>
      <c r="D241" s="139"/>
      <c r="E241" s="96"/>
      <c r="F241" s="98"/>
      <c r="G241" s="99"/>
      <c r="H241" s="98"/>
      <c r="I241" s="177"/>
      <c r="J241" s="190"/>
      <c r="K241" s="191"/>
      <c r="L241" s="189"/>
      <c r="M241" s="152" t="str">
        <f t="shared" si="3"/>
        <v/>
      </c>
      <c r="N241"/>
      <c r="O241"/>
      <c r="P241"/>
      <c r="Q241"/>
    </row>
    <row r="242" spans="1:17" s="14" customFormat="1" ht="15.95" customHeight="1" x14ac:dyDescent="0.2">
      <c r="A242" s="10"/>
      <c r="B242" s="97">
        <v>232</v>
      </c>
      <c r="C242" s="138"/>
      <c r="D242" s="139"/>
      <c r="E242" s="96"/>
      <c r="F242" s="98"/>
      <c r="G242" s="99"/>
      <c r="H242" s="98"/>
      <c r="I242" s="177"/>
      <c r="J242" s="190"/>
      <c r="K242" s="191"/>
      <c r="L242" s="189"/>
      <c r="M242" s="152" t="str">
        <f t="shared" si="3"/>
        <v/>
      </c>
      <c r="N242"/>
      <c r="O242"/>
      <c r="P242"/>
      <c r="Q242"/>
    </row>
    <row r="243" spans="1:17" s="14" customFormat="1" ht="15.95" customHeight="1" x14ac:dyDescent="0.2">
      <c r="A243" s="10"/>
      <c r="B243" s="97">
        <v>233</v>
      </c>
      <c r="C243" s="138"/>
      <c r="D243" s="139"/>
      <c r="E243" s="96"/>
      <c r="F243" s="98"/>
      <c r="G243" s="99"/>
      <c r="H243" s="98"/>
      <c r="I243" s="177"/>
      <c r="J243" s="190"/>
      <c r="K243" s="191"/>
      <c r="L243" s="189"/>
      <c r="M243" s="152" t="str">
        <f t="shared" si="3"/>
        <v/>
      </c>
      <c r="N243"/>
      <c r="O243"/>
      <c r="P243"/>
      <c r="Q243"/>
    </row>
    <row r="244" spans="1:17" s="14" customFormat="1" ht="15.95" customHeight="1" x14ac:dyDescent="0.2">
      <c r="A244" s="10"/>
      <c r="B244" s="97">
        <v>234</v>
      </c>
      <c r="C244" s="138"/>
      <c r="D244" s="139"/>
      <c r="E244" s="96"/>
      <c r="F244" s="98"/>
      <c r="G244" s="99"/>
      <c r="H244" s="98"/>
      <c r="I244" s="177"/>
      <c r="J244" s="190"/>
      <c r="K244" s="191"/>
      <c r="L244" s="189"/>
      <c r="M244" s="152" t="str">
        <f t="shared" si="3"/>
        <v/>
      </c>
      <c r="N244"/>
      <c r="O244"/>
      <c r="P244"/>
      <c r="Q244"/>
    </row>
    <row r="245" spans="1:17" s="14" customFormat="1" ht="15.95" customHeight="1" x14ac:dyDescent="0.2">
      <c r="A245" s="10"/>
      <c r="B245" s="97">
        <v>235</v>
      </c>
      <c r="C245" s="138"/>
      <c r="D245" s="139"/>
      <c r="E245" s="96"/>
      <c r="F245" s="98"/>
      <c r="G245" s="99"/>
      <c r="H245" s="98"/>
      <c r="I245" s="177"/>
      <c r="J245" s="190"/>
      <c r="K245" s="191"/>
      <c r="L245" s="189"/>
      <c r="M245" s="152" t="str">
        <f t="shared" si="3"/>
        <v/>
      </c>
      <c r="N245"/>
      <c r="O245"/>
      <c r="P245"/>
      <c r="Q245"/>
    </row>
    <row r="246" spans="1:17" s="14" customFormat="1" ht="15.95" customHeight="1" x14ac:dyDescent="0.2">
      <c r="A246" s="10"/>
      <c r="B246" s="97">
        <v>236</v>
      </c>
      <c r="C246" s="138"/>
      <c r="D246" s="139"/>
      <c r="E246" s="96"/>
      <c r="F246" s="98"/>
      <c r="G246" s="99"/>
      <c r="H246" s="98"/>
      <c r="I246" s="177"/>
      <c r="J246" s="190"/>
      <c r="K246" s="191"/>
      <c r="L246" s="189"/>
      <c r="M246" s="152" t="str">
        <f t="shared" si="3"/>
        <v/>
      </c>
      <c r="N246"/>
      <c r="O246"/>
      <c r="P246"/>
      <c r="Q246"/>
    </row>
    <row r="247" spans="1:17" s="14" customFormat="1" ht="15.95" customHeight="1" x14ac:dyDescent="0.2">
      <c r="A247" s="10"/>
      <c r="B247" s="97">
        <v>237</v>
      </c>
      <c r="C247" s="138"/>
      <c r="D247" s="139"/>
      <c r="E247" s="96"/>
      <c r="F247" s="98"/>
      <c r="G247" s="99"/>
      <c r="H247" s="98"/>
      <c r="I247" s="177"/>
      <c r="J247" s="190"/>
      <c r="K247" s="191"/>
      <c r="L247" s="189"/>
      <c r="M247" s="152" t="str">
        <f t="shared" si="3"/>
        <v/>
      </c>
      <c r="N247"/>
      <c r="O247"/>
      <c r="P247"/>
      <c r="Q247"/>
    </row>
    <row r="248" spans="1:17" s="14" customFormat="1" ht="15.95" customHeight="1" x14ac:dyDescent="0.2">
      <c r="A248" s="10"/>
      <c r="B248" s="97">
        <v>238</v>
      </c>
      <c r="C248" s="138"/>
      <c r="D248" s="139"/>
      <c r="E248" s="96"/>
      <c r="F248" s="98"/>
      <c r="G248" s="99"/>
      <c r="H248" s="98"/>
      <c r="I248" s="177"/>
      <c r="J248" s="190"/>
      <c r="K248" s="191"/>
      <c r="L248" s="189"/>
      <c r="M248" s="152" t="str">
        <f t="shared" si="3"/>
        <v/>
      </c>
      <c r="N248"/>
      <c r="O248"/>
      <c r="P248"/>
      <c r="Q248"/>
    </row>
    <row r="249" spans="1:17" s="14" customFormat="1" ht="15.95" customHeight="1" x14ac:dyDescent="0.2">
      <c r="A249" s="10"/>
      <c r="B249" s="97">
        <v>239</v>
      </c>
      <c r="C249" s="138"/>
      <c r="D249" s="139"/>
      <c r="E249" s="96"/>
      <c r="F249" s="98"/>
      <c r="G249" s="99"/>
      <c r="H249" s="98"/>
      <c r="I249" s="177"/>
      <c r="J249" s="190"/>
      <c r="K249" s="191"/>
      <c r="L249" s="189"/>
      <c r="M249" s="152" t="str">
        <f t="shared" si="3"/>
        <v/>
      </c>
      <c r="N249"/>
      <c r="O249"/>
      <c r="P249"/>
      <c r="Q249"/>
    </row>
    <row r="250" spans="1:17" s="14" customFormat="1" ht="15.95" customHeight="1" x14ac:dyDescent="0.2">
      <c r="A250" s="10"/>
      <c r="B250" s="97">
        <v>240</v>
      </c>
      <c r="C250" s="138"/>
      <c r="D250" s="139"/>
      <c r="E250" s="96"/>
      <c r="F250" s="98"/>
      <c r="G250" s="99"/>
      <c r="H250" s="98"/>
      <c r="I250" s="177"/>
      <c r="J250" s="190"/>
      <c r="K250" s="191"/>
      <c r="L250" s="189"/>
      <c r="M250" s="152" t="str">
        <f t="shared" si="3"/>
        <v/>
      </c>
      <c r="N250"/>
      <c r="O250"/>
      <c r="P250"/>
      <c r="Q250"/>
    </row>
    <row r="251" spans="1:17" s="14" customFormat="1" ht="15.95" customHeight="1" x14ac:dyDescent="0.2">
      <c r="A251" s="10"/>
      <c r="B251" s="97">
        <v>241</v>
      </c>
      <c r="C251" s="138"/>
      <c r="D251" s="139"/>
      <c r="E251" s="96"/>
      <c r="F251" s="98"/>
      <c r="G251" s="99"/>
      <c r="H251" s="98"/>
      <c r="I251" s="177"/>
      <c r="J251" s="190"/>
      <c r="K251" s="191"/>
      <c r="L251" s="189"/>
      <c r="M251" s="152" t="str">
        <f t="shared" si="3"/>
        <v/>
      </c>
      <c r="N251"/>
      <c r="O251"/>
      <c r="P251"/>
      <c r="Q251"/>
    </row>
    <row r="252" spans="1:17" s="14" customFormat="1" ht="15.95" customHeight="1" x14ac:dyDescent="0.2">
      <c r="A252" s="10"/>
      <c r="B252" s="97">
        <v>242</v>
      </c>
      <c r="C252" s="138"/>
      <c r="D252" s="139"/>
      <c r="E252" s="96"/>
      <c r="F252" s="98"/>
      <c r="G252" s="99"/>
      <c r="H252" s="98"/>
      <c r="I252" s="177"/>
      <c r="J252" s="190"/>
      <c r="K252" s="191"/>
      <c r="L252" s="189"/>
      <c r="M252" s="152" t="str">
        <f t="shared" si="3"/>
        <v/>
      </c>
      <c r="N252"/>
      <c r="O252"/>
      <c r="P252"/>
      <c r="Q252"/>
    </row>
    <row r="253" spans="1:17" s="14" customFormat="1" ht="15.95" customHeight="1" x14ac:dyDescent="0.2">
      <c r="A253" s="10"/>
      <c r="B253" s="97">
        <v>243</v>
      </c>
      <c r="C253" s="138"/>
      <c r="D253" s="139"/>
      <c r="E253" s="96"/>
      <c r="F253" s="98"/>
      <c r="G253" s="99"/>
      <c r="H253" s="98"/>
      <c r="I253" s="177"/>
      <c r="J253" s="190"/>
      <c r="K253" s="191"/>
      <c r="L253" s="189"/>
      <c r="M253" s="152" t="str">
        <f t="shared" si="3"/>
        <v/>
      </c>
      <c r="N253"/>
      <c r="O253"/>
      <c r="P253"/>
      <c r="Q253"/>
    </row>
    <row r="254" spans="1:17" s="14" customFormat="1" ht="15.95" customHeight="1" x14ac:dyDescent="0.2">
      <c r="A254" s="10"/>
      <c r="B254" s="97">
        <v>244</v>
      </c>
      <c r="C254" s="138"/>
      <c r="D254" s="139"/>
      <c r="E254" s="96"/>
      <c r="F254" s="98"/>
      <c r="G254" s="99"/>
      <c r="H254" s="98"/>
      <c r="I254" s="177"/>
      <c r="J254" s="190"/>
      <c r="K254" s="191"/>
      <c r="L254" s="189"/>
      <c r="M254" s="152" t="str">
        <f t="shared" si="3"/>
        <v/>
      </c>
      <c r="N254"/>
      <c r="O254"/>
      <c r="P254"/>
      <c r="Q254"/>
    </row>
    <row r="255" spans="1:17" s="14" customFormat="1" ht="15.95" customHeight="1" x14ac:dyDescent="0.2">
      <c r="A255" s="10"/>
      <c r="B255" s="97">
        <v>245</v>
      </c>
      <c r="C255" s="138"/>
      <c r="D255" s="139"/>
      <c r="E255" s="96"/>
      <c r="F255" s="98"/>
      <c r="G255" s="99"/>
      <c r="H255" s="98"/>
      <c r="I255" s="177"/>
      <c r="J255" s="190"/>
      <c r="K255" s="191"/>
      <c r="L255" s="189"/>
      <c r="M255" s="152" t="str">
        <f t="shared" si="3"/>
        <v/>
      </c>
      <c r="N255"/>
      <c r="O255"/>
      <c r="P255"/>
      <c r="Q255"/>
    </row>
    <row r="256" spans="1:17" s="14" customFormat="1" ht="15.95" customHeight="1" x14ac:dyDescent="0.2">
      <c r="A256" s="10"/>
      <c r="B256" s="97">
        <v>246</v>
      </c>
      <c r="C256" s="138"/>
      <c r="D256" s="139"/>
      <c r="E256" s="96"/>
      <c r="F256" s="98"/>
      <c r="G256" s="99"/>
      <c r="H256" s="98"/>
      <c r="I256" s="177"/>
      <c r="J256" s="190"/>
      <c r="K256" s="191"/>
      <c r="L256" s="189"/>
      <c r="M256" s="152" t="str">
        <f t="shared" si="3"/>
        <v/>
      </c>
      <c r="N256"/>
      <c r="O256"/>
      <c r="P256"/>
      <c r="Q256"/>
    </row>
    <row r="257" spans="1:17" s="14" customFormat="1" ht="15.95" customHeight="1" x14ac:dyDescent="0.2">
      <c r="A257" s="10"/>
      <c r="B257" s="97">
        <v>247</v>
      </c>
      <c r="C257" s="138"/>
      <c r="D257" s="139"/>
      <c r="E257" s="96"/>
      <c r="F257" s="98"/>
      <c r="G257" s="99"/>
      <c r="H257" s="98"/>
      <c r="I257" s="177"/>
      <c r="J257" s="190"/>
      <c r="K257" s="191"/>
      <c r="L257" s="189"/>
      <c r="M257" s="152" t="str">
        <f t="shared" si="3"/>
        <v/>
      </c>
      <c r="N257"/>
      <c r="O257"/>
      <c r="P257"/>
      <c r="Q257"/>
    </row>
    <row r="258" spans="1:17" s="14" customFormat="1" ht="15.95" customHeight="1" x14ac:dyDescent="0.2">
      <c r="A258" s="10"/>
      <c r="B258" s="97">
        <v>248</v>
      </c>
      <c r="C258" s="138"/>
      <c r="D258" s="139"/>
      <c r="E258" s="96"/>
      <c r="F258" s="98"/>
      <c r="G258" s="99"/>
      <c r="H258" s="98"/>
      <c r="I258" s="177"/>
      <c r="J258" s="190"/>
      <c r="K258" s="191"/>
      <c r="L258" s="189"/>
      <c r="M258" s="152" t="str">
        <f t="shared" si="3"/>
        <v/>
      </c>
      <c r="N258"/>
      <c r="O258"/>
      <c r="P258"/>
      <c r="Q258"/>
    </row>
    <row r="259" spans="1:17" s="14" customFormat="1" ht="15.95" customHeight="1" x14ac:dyDescent="0.2">
      <c r="A259" s="10"/>
      <c r="B259" s="97">
        <v>249</v>
      </c>
      <c r="C259" s="138"/>
      <c r="D259" s="139"/>
      <c r="E259" s="96"/>
      <c r="F259" s="98"/>
      <c r="G259" s="99"/>
      <c r="H259" s="98"/>
      <c r="I259" s="177"/>
      <c r="J259" s="190"/>
      <c r="K259" s="191"/>
      <c r="L259" s="189"/>
      <c r="M259" s="152" t="str">
        <f t="shared" si="3"/>
        <v/>
      </c>
      <c r="N259"/>
      <c r="O259"/>
      <c r="P259"/>
      <c r="Q259"/>
    </row>
    <row r="260" spans="1:17" s="14" customFormat="1" ht="15.95" customHeight="1" x14ac:dyDescent="0.2">
      <c r="A260" s="10"/>
      <c r="B260" s="97">
        <v>250</v>
      </c>
      <c r="C260" s="138"/>
      <c r="D260" s="139"/>
      <c r="E260" s="96"/>
      <c r="F260" s="98"/>
      <c r="G260" s="99"/>
      <c r="H260" s="98"/>
      <c r="I260" s="177"/>
      <c r="J260" s="190"/>
      <c r="K260" s="191"/>
      <c r="L260" s="189"/>
      <c r="M260" s="152" t="str">
        <f t="shared" si="3"/>
        <v/>
      </c>
      <c r="N260"/>
      <c r="O260"/>
      <c r="P260"/>
      <c r="Q260"/>
    </row>
    <row r="261" spans="1:17" s="14" customFormat="1" ht="15.95" customHeight="1" x14ac:dyDescent="0.2">
      <c r="A261" s="10"/>
      <c r="B261" s="97">
        <v>251</v>
      </c>
      <c r="C261" s="138"/>
      <c r="D261" s="139"/>
      <c r="E261" s="96"/>
      <c r="F261" s="98"/>
      <c r="G261" s="99"/>
      <c r="H261" s="98"/>
      <c r="I261" s="177"/>
      <c r="J261" s="190"/>
      <c r="K261" s="191"/>
      <c r="L261" s="189"/>
      <c r="M261" s="152" t="str">
        <f t="shared" si="3"/>
        <v/>
      </c>
      <c r="N261"/>
      <c r="O261"/>
      <c r="P261"/>
      <c r="Q261"/>
    </row>
    <row r="262" spans="1:17" s="14" customFormat="1" ht="15.95" customHeight="1" x14ac:dyDescent="0.2">
      <c r="A262" s="10"/>
      <c r="B262" s="97">
        <v>252</v>
      </c>
      <c r="C262" s="138"/>
      <c r="D262" s="139"/>
      <c r="E262" s="96"/>
      <c r="F262" s="98"/>
      <c r="G262" s="99"/>
      <c r="H262" s="98"/>
      <c r="I262" s="177"/>
      <c r="J262" s="190"/>
      <c r="K262" s="191"/>
      <c r="L262" s="189"/>
      <c r="M262" s="152" t="str">
        <f t="shared" si="3"/>
        <v/>
      </c>
      <c r="N262"/>
      <c r="O262"/>
      <c r="P262"/>
      <c r="Q262"/>
    </row>
    <row r="263" spans="1:17" s="14" customFormat="1" ht="15.95" customHeight="1" x14ac:dyDescent="0.2">
      <c r="A263" s="10"/>
      <c r="B263" s="97">
        <v>253</v>
      </c>
      <c r="C263" s="138"/>
      <c r="D263" s="139"/>
      <c r="E263" s="96"/>
      <c r="F263" s="98"/>
      <c r="G263" s="99"/>
      <c r="H263" s="98"/>
      <c r="I263" s="177"/>
      <c r="J263" s="190"/>
      <c r="K263" s="191"/>
      <c r="L263" s="189"/>
      <c r="M263" s="152" t="str">
        <f t="shared" si="3"/>
        <v/>
      </c>
      <c r="N263"/>
      <c r="O263"/>
      <c r="P263"/>
      <c r="Q263"/>
    </row>
    <row r="264" spans="1:17" s="14" customFormat="1" ht="15.95" customHeight="1" x14ac:dyDescent="0.2">
      <c r="A264" s="10"/>
      <c r="B264" s="97">
        <v>254</v>
      </c>
      <c r="C264" s="138"/>
      <c r="D264" s="139"/>
      <c r="E264" s="96"/>
      <c r="F264" s="98"/>
      <c r="G264" s="99"/>
      <c r="H264" s="98"/>
      <c r="I264" s="177"/>
      <c r="J264" s="190"/>
      <c r="K264" s="191"/>
      <c r="L264" s="189"/>
      <c r="M264" s="152" t="str">
        <f t="shared" si="3"/>
        <v/>
      </c>
      <c r="N264"/>
      <c r="O264"/>
      <c r="P264"/>
      <c r="Q264"/>
    </row>
    <row r="265" spans="1:17" s="14" customFormat="1" ht="15.95" customHeight="1" x14ac:dyDescent="0.2">
      <c r="A265" s="10"/>
      <c r="B265" s="97">
        <v>255</v>
      </c>
      <c r="C265" s="138"/>
      <c r="D265" s="139"/>
      <c r="E265" s="96"/>
      <c r="F265" s="98"/>
      <c r="G265" s="99"/>
      <c r="H265" s="98"/>
      <c r="I265" s="177"/>
      <c r="J265" s="190"/>
      <c r="K265" s="191"/>
      <c r="L265" s="189"/>
      <c r="M265" s="152" t="str">
        <f t="shared" si="3"/>
        <v/>
      </c>
      <c r="N265"/>
      <c r="O265"/>
      <c r="P265"/>
      <c r="Q265"/>
    </row>
    <row r="266" spans="1:17" s="14" customFormat="1" ht="15.95" customHeight="1" x14ac:dyDescent="0.2">
      <c r="A266" s="10"/>
      <c r="B266" s="97">
        <v>256</v>
      </c>
      <c r="C266" s="138"/>
      <c r="D266" s="139"/>
      <c r="E266" s="96"/>
      <c r="F266" s="98"/>
      <c r="G266" s="99"/>
      <c r="H266" s="98"/>
      <c r="I266" s="177"/>
      <c r="J266" s="190"/>
      <c r="K266" s="191"/>
      <c r="L266" s="189"/>
      <c r="M266" s="152" t="str">
        <f t="shared" si="3"/>
        <v/>
      </c>
      <c r="N266"/>
      <c r="O266"/>
      <c r="P266"/>
      <c r="Q266"/>
    </row>
    <row r="267" spans="1:17" s="14" customFormat="1" ht="15.95" customHeight="1" x14ac:dyDescent="0.2">
      <c r="A267" s="10"/>
      <c r="B267" s="97">
        <v>257</v>
      </c>
      <c r="C267" s="138"/>
      <c r="D267" s="139"/>
      <c r="E267" s="96"/>
      <c r="F267" s="98"/>
      <c r="G267" s="99"/>
      <c r="H267" s="98"/>
      <c r="I267" s="177"/>
      <c r="J267" s="190"/>
      <c r="K267" s="191"/>
      <c r="L267" s="189"/>
      <c r="M267" s="152" t="str">
        <f t="shared" si="3"/>
        <v/>
      </c>
      <c r="N267"/>
      <c r="O267"/>
      <c r="P267"/>
      <c r="Q267"/>
    </row>
    <row r="268" spans="1:17" s="14" customFormat="1" ht="15.95" customHeight="1" x14ac:dyDescent="0.2">
      <c r="A268" s="10"/>
      <c r="B268" s="97">
        <v>258</v>
      </c>
      <c r="C268" s="138"/>
      <c r="D268" s="139"/>
      <c r="E268" s="96"/>
      <c r="F268" s="98"/>
      <c r="G268" s="99"/>
      <c r="H268" s="98"/>
      <c r="I268" s="177"/>
      <c r="J268" s="190"/>
      <c r="K268" s="191"/>
      <c r="L268" s="189"/>
      <c r="M268" s="152" t="str">
        <f t="shared" ref="M268:M331" si="4">IF(AND(E268="",G268=""),"",
IF(AND(E268=I268,I268&lt;&gt;"",E268&lt;&gt;""),"Samme indtægtskonto og modpost",
IF(AND(G268=I268,G268&lt;&gt;"",I268&lt;&gt;""),"Samme udgiftskonto og modpost",
IF(AND(E268="Midler fra Kræftens Bekæmpelse",J268&lt;&gt;""),"Brug ikke kontoen 'Midler fra Kræftens Bekæmpelse' i kombination med en øremærket konto",
IF(AND(J268="§18 --&gt; Næste år",G268&lt;&gt;""),"Du kan ikke bogføre udgifter på §18 midler til brug næste år",
IF(AND(I268="Arv - Central",G268&lt;&gt;"Arv - Lokal",E268=""),"Bogfør ikke udgifter med modpost 'Arv - Central'",
IF(AND(OR(I268="Arv - Central",I268="Arv - Lokal"),J268="")=TRUE,"Husk at vælge den arvekonto du har defineret i stamoplysninger under øremærket konti i kolonne J",
"")))))))</f>
        <v/>
      </c>
      <c r="N268"/>
      <c r="O268"/>
      <c r="P268"/>
      <c r="Q268"/>
    </row>
    <row r="269" spans="1:17" s="14" customFormat="1" ht="15.95" customHeight="1" x14ac:dyDescent="0.2">
      <c r="A269" s="10"/>
      <c r="B269" s="97">
        <v>259</v>
      </c>
      <c r="C269" s="138"/>
      <c r="D269" s="139"/>
      <c r="E269" s="96"/>
      <c r="F269" s="98"/>
      <c r="G269" s="99"/>
      <c r="H269" s="98"/>
      <c r="I269" s="177"/>
      <c r="J269" s="190"/>
      <c r="K269" s="191"/>
      <c r="L269" s="189"/>
      <c r="M269" s="152" t="str">
        <f t="shared" si="4"/>
        <v/>
      </c>
      <c r="N269"/>
      <c r="O269"/>
      <c r="P269"/>
      <c r="Q269"/>
    </row>
    <row r="270" spans="1:17" s="14" customFormat="1" ht="15.95" customHeight="1" x14ac:dyDescent="0.2">
      <c r="A270" s="10"/>
      <c r="B270" s="97">
        <v>260</v>
      </c>
      <c r="C270" s="138"/>
      <c r="D270" s="139"/>
      <c r="E270" s="96"/>
      <c r="F270" s="98"/>
      <c r="G270" s="99"/>
      <c r="H270" s="98"/>
      <c r="I270" s="177"/>
      <c r="J270" s="190"/>
      <c r="K270" s="191"/>
      <c r="L270" s="189"/>
      <c r="M270" s="152" t="str">
        <f t="shared" si="4"/>
        <v/>
      </c>
      <c r="N270"/>
      <c r="O270"/>
      <c r="P270"/>
      <c r="Q270"/>
    </row>
    <row r="271" spans="1:17" s="14" customFormat="1" ht="15.95" customHeight="1" x14ac:dyDescent="0.2">
      <c r="A271" s="10"/>
      <c r="B271" s="97">
        <v>261</v>
      </c>
      <c r="C271" s="138"/>
      <c r="D271" s="139"/>
      <c r="E271" s="96"/>
      <c r="F271" s="98"/>
      <c r="G271" s="99"/>
      <c r="H271" s="98"/>
      <c r="I271" s="177"/>
      <c r="J271" s="190"/>
      <c r="K271" s="191"/>
      <c r="L271" s="189"/>
      <c r="M271" s="152" t="str">
        <f t="shared" si="4"/>
        <v/>
      </c>
      <c r="N271"/>
      <c r="O271"/>
      <c r="P271"/>
      <c r="Q271"/>
    </row>
    <row r="272" spans="1:17" s="14" customFormat="1" ht="15.95" customHeight="1" x14ac:dyDescent="0.2">
      <c r="A272" s="10"/>
      <c r="B272" s="97">
        <v>262</v>
      </c>
      <c r="C272" s="138"/>
      <c r="D272" s="139"/>
      <c r="E272" s="96"/>
      <c r="F272" s="98"/>
      <c r="G272" s="99"/>
      <c r="H272" s="98"/>
      <c r="I272" s="177"/>
      <c r="J272" s="190"/>
      <c r="K272" s="191"/>
      <c r="L272" s="189"/>
      <c r="M272" s="152" t="str">
        <f t="shared" si="4"/>
        <v/>
      </c>
      <c r="N272"/>
      <c r="O272"/>
      <c r="P272"/>
      <c r="Q272"/>
    </row>
    <row r="273" spans="1:18" s="14" customFormat="1" ht="15.95" customHeight="1" x14ac:dyDescent="0.2">
      <c r="A273" s="10"/>
      <c r="B273" s="97">
        <v>263</v>
      </c>
      <c r="C273" s="138"/>
      <c r="D273" s="139"/>
      <c r="E273" s="96"/>
      <c r="F273" s="98"/>
      <c r="G273" s="99"/>
      <c r="H273" s="98"/>
      <c r="I273" s="177"/>
      <c r="J273" s="190"/>
      <c r="K273" s="191"/>
      <c r="L273" s="189"/>
      <c r="M273" s="152" t="str">
        <f t="shared" si="4"/>
        <v/>
      </c>
      <c r="N273"/>
      <c r="O273"/>
      <c r="P273"/>
      <c r="Q273"/>
    </row>
    <row r="274" spans="1:18" s="14" customFormat="1" ht="15.95" customHeight="1" x14ac:dyDescent="0.2">
      <c r="A274" s="10"/>
      <c r="B274" s="97">
        <v>264</v>
      </c>
      <c r="C274" s="138"/>
      <c r="D274" s="139"/>
      <c r="E274" s="96"/>
      <c r="F274" s="98"/>
      <c r="G274" s="99"/>
      <c r="H274" s="98"/>
      <c r="I274" s="177"/>
      <c r="J274" s="190"/>
      <c r="K274" s="191"/>
      <c r="L274" s="189"/>
      <c r="M274" s="152" t="str">
        <f t="shared" si="4"/>
        <v/>
      </c>
      <c r="N274"/>
      <c r="O274"/>
      <c r="P274"/>
      <c r="Q274"/>
    </row>
    <row r="275" spans="1:18" s="14" customFormat="1" ht="15.95" customHeight="1" x14ac:dyDescent="0.2">
      <c r="A275" s="10"/>
      <c r="B275" s="97">
        <v>265</v>
      </c>
      <c r="C275" s="138"/>
      <c r="D275" s="139"/>
      <c r="E275" s="96"/>
      <c r="F275" s="98"/>
      <c r="G275" s="99"/>
      <c r="H275" s="98"/>
      <c r="I275" s="177"/>
      <c r="J275" s="190"/>
      <c r="K275" s="191"/>
      <c r="L275" s="189"/>
      <c r="M275" s="152" t="str">
        <f t="shared" si="4"/>
        <v/>
      </c>
      <c r="N275"/>
      <c r="O275"/>
      <c r="P275"/>
      <c r="Q275"/>
    </row>
    <row r="276" spans="1:18" s="14" customFormat="1" ht="15.95" customHeight="1" x14ac:dyDescent="0.2">
      <c r="A276" s="10"/>
      <c r="B276" s="97">
        <v>266</v>
      </c>
      <c r="C276" s="138"/>
      <c r="D276" s="139"/>
      <c r="E276" s="96"/>
      <c r="F276" s="98"/>
      <c r="G276" s="99"/>
      <c r="H276" s="98"/>
      <c r="I276" s="177"/>
      <c r="J276" s="190"/>
      <c r="K276" s="191"/>
      <c r="L276" s="189"/>
      <c r="M276" s="152" t="str">
        <f t="shared" si="4"/>
        <v/>
      </c>
      <c r="N276"/>
      <c r="O276"/>
      <c r="P276"/>
      <c r="Q276"/>
    </row>
    <row r="277" spans="1:18" s="14" customFormat="1" ht="15.95" customHeight="1" x14ac:dyDescent="0.2">
      <c r="A277" s="10"/>
      <c r="B277" s="97">
        <v>267</v>
      </c>
      <c r="C277" s="138"/>
      <c r="D277" s="100"/>
      <c r="E277" s="96"/>
      <c r="F277" s="98"/>
      <c r="G277" s="99"/>
      <c r="H277" s="98"/>
      <c r="I277" s="177"/>
      <c r="J277" s="190"/>
      <c r="K277" s="189"/>
      <c r="L277" s="189"/>
      <c r="M277" s="152" t="str">
        <f t="shared" si="4"/>
        <v/>
      </c>
      <c r="N277"/>
      <c r="O277"/>
      <c r="P277"/>
      <c r="Q277"/>
      <c r="R277"/>
    </row>
    <row r="278" spans="1:18" s="14" customFormat="1" ht="15.95" customHeight="1" x14ac:dyDescent="0.2">
      <c r="A278" s="10"/>
      <c r="B278" s="97">
        <v>268</v>
      </c>
      <c r="C278" s="138"/>
      <c r="D278" s="100"/>
      <c r="E278" s="96"/>
      <c r="F278" s="98"/>
      <c r="G278" s="99"/>
      <c r="H278" s="98"/>
      <c r="I278" s="177"/>
      <c r="J278" s="190"/>
      <c r="K278" s="189"/>
      <c r="L278" s="189"/>
      <c r="M278" s="152" t="str">
        <f t="shared" si="4"/>
        <v/>
      </c>
      <c r="N278"/>
      <c r="O278"/>
      <c r="P278"/>
      <c r="Q278"/>
      <c r="R278"/>
    </row>
    <row r="279" spans="1:18" s="14" customFormat="1" ht="15.95" customHeight="1" x14ac:dyDescent="0.2">
      <c r="A279" s="10"/>
      <c r="B279" s="97">
        <v>269</v>
      </c>
      <c r="C279" s="138"/>
      <c r="D279" s="100"/>
      <c r="E279" s="96"/>
      <c r="F279" s="98"/>
      <c r="G279" s="99"/>
      <c r="H279" s="98"/>
      <c r="I279" s="177"/>
      <c r="J279" s="190"/>
      <c r="K279" s="189"/>
      <c r="L279" s="189"/>
      <c r="M279" s="152" t="str">
        <f t="shared" si="4"/>
        <v/>
      </c>
      <c r="N279"/>
      <c r="O279"/>
      <c r="P279"/>
      <c r="Q279"/>
      <c r="R279"/>
    </row>
    <row r="280" spans="1:18" s="14" customFormat="1" ht="15.95" customHeight="1" x14ac:dyDescent="0.2">
      <c r="A280" s="10"/>
      <c r="B280" s="97">
        <v>270</v>
      </c>
      <c r="C280" s="138"/>
      <c r="D280" s="100"/>
      <c r="E280" s="96"/>
      <c r="F280" s="98"/>
      <c r="G280" s="99"/>
      <c r="H280" s="98"/>
      <c r="I280" s="177"/>
      <c r="J280" s="190"/>
      <c r="K280" s="189"/>
      <c r="L280" s="189"/>
      <c r="M280" s="152" t="str">
        <f t="shared" si="4"/>
        <v/>
      </c>
      <c r="N280"/>
      <c r="O280"/>
      <c r="P280"/>
      <c r="Q280"/>
      <c r="R280"/>
    </row>
    <row r="281" spans="1:18" s="14" customFormat="1" ht="15.95" customHeight="1" x14ac:dyDescent="0.2">
      <c r="A281" s="10"/>
      <c r="B281" s="97">
        <v>271</v>
      </c>
      <c r="C281" s="138"/>
      <c r="D281" s="100"/>
      <c r="E281" s="96"/>
      <c r="F281" s="98"/>
      <c r="G281" s="99"/>
      <c r="H281" s="98"/>
      <c r="I281" s="177"/>
      <c r="J281" s="190"/>
      <c r="K281" s="189"/>
      <c r="L281" s="189"/>
      <c r="M281" s="152" t="str">
        <f t="shared" si="4"/>
        <v/>
      </c>
      <c r="N281"/>
      <c r="O281"/>
      <c r="P281"/>
      <c r="Q281"/>
      <c r="R281"/>
    </row>
    <row r="282" spans="1:18" s="14" customFormat="1" ht="15.95" customHeight="1" x14ac:dyDescent="0.2">
      <c r="A282" s="10"/>
      <c r="B282" s="97">
        <v>272</v>
      </c>
      <c r="C282" s="138"/>
      <c r="D282" s="100"/>
      <c r="E282" s="96"/>
      <c r="F282" s="98"/>
      <c r="G282" s="99"/>
      <c r="H282" s="98"/>
      <c r="I282" s="177"/>
      <c r="J282" s="190"/>
      <c r="K282" s="189"/>
      <c r="L282" s="189"/>
      <c r="M282" s="152" t="str">
        <f t="shared" si="4"/>
        <v/>
      </c>
      <c r="N282"/>
      <c r="O282"/>
      <c r="P282"/>
      <c r="Q282"/>
      <c r="R282"/>
    </row>
    <row r="283" spans="1:18" s="14" customFormat="1" ht="15.95" customHeight="1" x14ac:dyDescent="0.2">
      <c r="A283" s="10"/>
      <c r="B283" s="97">
        <v>273</v>
      </c>
      <c r="C283" s="138"/>
      <c r="D283" s="100"/>
      <c r="E283" s="96"/>
      <c r="F283" s="98"/>
      <c r="G283" s="99"/>
      <c r="H283" s="98"/>
      <c r="I283" s="177"/>
      <c r="J283" s="190"/>
      <c r="K283" s="189"/>
      <c r="L283" s="189"/>
      <c r="M283" s="152" t="str">
        <f t="shared" si="4"/>
        <v/>
      </c>
      <c r="N283"/>
      <c r="O283"/>
      <c r="P283"/>
      <c r="Q283"/>
      <c r="R283"/>
    </row>
    <row r="284" spans="1:18" s="14" customFormat="1" ht="15.95" customHeight="1" x14ac:dyDescent="0.2">
      <c r="A284" s="10"/>
      <c r="B284" s="97">
        <v>274</v>
      </c>
      <c r="C284" s="138"/>
      <c r="D284" s="100"/>
      <c r="E284" s="96"/>
      <c r="F284" s="98"/>
      <c r="G284" s="99"/>
      <c r="H284" s="98"/>
      <c r="I284" s="177"/>
      <c r="J284" s="190"/>
      <c r="K284" s="189"/>
      <c r="L284" s="189"/>
      <c r="M284" s="152" t="str">
        <f t="shared" si="4"/>
        <v/>
      </c>
      <c r="N284"/>
      <c r="O284"/>
      <c r="P284"/>
      <c r="Q284"/>
      <c r="R284"/>
    </row>
    <row r="285" spans="1:18" s="14" customFormat="1" ht="15.95" customHeight="1" x14ac:dyDescent="0.2">
      <c r="A285" s="10"/>
      <c r="B285" s="97">
        <v>275</v>
      </c>
      <c r="C285" s="138"/>
      <c r="D285" s="100"/>
      <c r="E285" s="96"/>
      <c r="F285" s="98"/>
      <c r="G285" s="99"/>
      <c r="H285" s="98"/>
      <c r="I285" s="177"/>
      <c r="J285" s="190"/>
      <c r="K285" s="189"/>
      <c r="L285" s="189"/>
      <c r="M285" s="152" t="str">
        <f t="shared" si="4"/>
        <v/>
      </c>
      <c r="N285"/>
      <c r="O285"/>
      <c r="P285"/>
      <c r="Q285"/>
      <c r="R285"/>
    </row>
    <row r="286" spans="1:18" s="14" customFormat="1" ht="15.95" customHeight="1" x14ac:dyDescent="0.2">
      <c r="A286" s="10"/>
      <c r="B286" s="97">
        <v>276</v>
      </c>
      <c r="C286" s="138"/>
      <c r="D286" s="100"/>
      <c r="E286" s="96"/>
      <c r="F286" s="98"/>
      <c r="G286" s="99"/>
      <c r="H286" s="98"/>
      <c r="I286" s="177"/>
      <c r="J286" s="190"/>
      <c r="K286" s="189"/>
      <c r="L286" s="189"/>
      <c r="M286" s="152" t="str">
        <f t="shared" si="4"/>
        <v/>
      </c>
      <c r="N286"/>
      <c r="O286"/>
      <c r="P286"/>
      <c r="Q286"/>
      <c r="R286"/>
    </row>
    <row r="287" spans="1:18" s="14" customFormat="1" ht="15.95" customHeight="1" x14ac:dyDescent="0.2">
      <c r="A287" s="10"/>
      <c r="B287" s="97">
        <v>277</v>
      </c>
      <c r="C287" s="138"/>
      <c r="D287" s="100"/>
      <c r="E287" s="96"/>
      <c r="F287" s="98"/>
      <c r="G287" s="99"/>
      <c r="H287" s="98"/>
      <c r="I287" s="177"/>
      <c r="J287" s="190"/>
      <c r="K287" s="189"/>
      <c r="L287" s="189"/>
      <c r="M287" s="152" t="str">
        <f t="shared" si="4"/>
        <v/>
      </c>
      <c r="N287"/>
      <c r="O287"/>
      <c r="P287"/>
      <c r="Q287"/>
      <c r="R287"/>
    </row>
    <row r="288" spans="1:18" s="14" customFormat="1" ht="15.95" customHeight="1" x14ac:dyDescent="0.2">
      <c r="A288" s="10"/>
      <c r="B288" s="97">
        <v>278</v>
      </c>
      <c r="C288" s="138"/>
      <c r="D288" s="100"/>
      <c r="E288" s="96"/>
      <c r="F288" s="98"/>
      <c r="G288" s="99"/>
      <c r="H288" s="98"/>
      <c r="I288" s="177"/>
      <c r="J288" s="190"/>
      <c r="K288" s="189"/>
      <c r="L288" s="189"/>
      <c r="M288" s="152" t="str">
        <f t="shared" si="4"/>
        <v/>
      </c>
      <c r="N288"/>
      <c r="O288"/>
      <c r="P288"/>
      <c r="Q288"/>
      <c r="R288"/>
    </row>
    <row r="289" spans="1:18" s="14" customFormat="1" ht="15.95" customHeight="1" x14ac:dyDescent="0.2">
      <c r="A289" s="10"/>
      <c r="B289" s="97">
        <v>279</v>
      </c>
      <c r="C289" s="138"/>
      <c r="D289" s="100"/>
      <c r="E289" s="96"/>
      <c r="F289" s="98"/>
      <c r="G289" s="99"/>
      <c r="H289" s="98"/>
      <c r="I289" s="177"/>
      <c r="J289" s="190"/>
      <c r="K289" s="189"/>
      <c r="L289" s="189"/>
      <c r="M289" s="152" t="str">
        <f t="shared" si="4"/>
        <v/>
      </c>
      <c r="N289"/>
      <c r="O289"/>
      <c r="P289"/>
      <c r="Q289"/>
      <c r="R289"/>
    </row>
    <row r="290" spans="1:18" s="14" customFormat="1" ht="15.95" customHeight="1" x14ac:dyDescent="0.2">
      <c r="A290" s="10"/>
      <c r="B290" s="97">
        <v>280</v>
      </c>
      <c r="C290" s="138"/>
      <c r="D290" s="100"/>
      <c r="E290" s="96"/>
      <c r="F290" s="98"/>
      <c r="G290" s="99"/>
      <c r="H290" s="98"/>
      <c r="I290" s="177"/>
      <c r="J290" s="190"/>
      <c r="K290" s="189"/>
      <c r="L290" s="189"/>
      <c r="M290" s="152" t="str">
        <f t="shared" si="4"/>
        <v/>
      </c>
      <c r="N290"/>
      <c r="O290"/>
      <c r="P290"/>
      <c r="Q290"/>
      <c r="R290"/>
    </row>
    <row r="291" spans="1:18" s="14" customFormat="1" ht="15.95" customHeight="1" x14ac:dyDescent="0.2">
      <c r="A291" s="10"/>
      <c r="B291" s="97">
        <v>281</v>
      </c>
      <c r="C291" s="138"/>
      <c r="D291" s="100"/>
      <c r="E291" s="96"/>
      <c r="F291" s="98"/>
      <c r="G291" s="99"/>
      <c r="H291" s="98"/>
      <c r="I291" s="177"/>
      <c r="J291" s="190"/>
      <c r="K291" s="189"/>
      <c r="L291" s="189"/>
      <c r="M291" s="152" t="str">
        <f t="shared" si="4"/>
        <v/>
      </c>
      <c r="N291"/>
      <c r="O291"/>
      <c r="P291"/>
      <c r="Q291"/>
      <c r="R291"/>
    </row>
    <row r="292" spans="1:18" s="14" customFormat="1" ht="15.95" customHeight="1" x14ac:dyDescent="0.2">
      <c r="A292" s="10"/>
      <c r="B292" s="97">
        <v>282</v>
      </c>
      <c r="C292" s="138"/>
      <c r="D292" s="100"/>
      <c r="E292" s="96"/>
      <c r="F292" s="98"/>
      <c r="G292" s="99"/>
      <c r="H292" s="98"/>
      <c r="I292" s="177"/>
      <c r="J292" s="190"/>
      <c r="K292" s="189"/>
      <c r="L292" s="189"/>
      <c r="M292" s="152" t="str">
        <f t="shared" si="4"/>
        <v/>
      </c>
      <c r="N292"/>
      <c r="O292"/>
      <c r="P292"/>
      <c r="Q292"/>
      <c r="R292"/>
    </row>
    <row r="293" spans="1:18" s="14" customFormat="1" ht="15.95" customHeight="1" x14ac:dyDescent="0.2">
      <c r="A293" s="10"/>
      <c r="B293" s="97">
        <v>283</v>
      </c>
      <c r="C293" s="138"/>
      <c r="D293" s="100"/>
      <c r="E293" s="96"/>
      <c r="F293" s="98"/>
      <c r="G293" s="99"/>
      <c r="H293" s="98"/>
      <c r="I293" s="177"/>
      <c r="J293" s="190"/>
      <c r="K293" s="189"/>
      <c r="L293" s="189"/>
      <c r="M293" s="152" t="str">
        <f t="shared" si="4"/>
        <v/>
      </c>
      <c r="N293"/>
      <c r="O293"/>
      <c r="P293"/>
      <c r="Q293"/>
      <c r="R293"/>
    </row>
    <row r="294" spans="1:18" s="14" customFormat="1" ht="15.95" customHeight="1" x14ac:dyDescent="0.2">
      <c r="A294" s="10"/>
      <c r="B294" s="97">
        <v>284</v>
      </c>
      <c r="C294" s="138"/>
      <c r="D294" s="100"/>
      <c r="E294" s="96"/>
      <c r="F294" s="98"/>
      <c r="G294" s="99"/>
      <c r="H294" s="98"/>
      <c r="I294" s="177"/>
      <c r="J294" s="190"/>
      <c r="K294" s="189"/>
      <c r="L294" s="189"/>
      <c r="M294" s="152" t="str">
        <f t="shared" si="4"/>
        <v/>
      </c>
      <c r="N294"/>
      <c r="O294"/>
      <c r="P294"/>
      <c r="Q294"/>
      <c r="R294"/>
    </row>
    <row r="295" spans="1:18" s="14" customFormat="1" ht="15.95" customHeight="1" x14ac:dyDescent="0.2">
      <c r="A295" s="10"/>
      <c r="B295" s="97">
        <v>285</v>
      </c>
      <c r="C295" s="138"/>
      <c r="D295" s="100"/>
      <c r="E295" s="96"/>
      <c r="F295" s="98"/>
      <c r="G295" s="99"/>
      <c r="H295" s="98"/>
      <c r="I295" s="177"/>
      <c r="J295" s="190"/>
      <c r="K295" s="189"/>
      <c r="L295" s="189"/>
      <c r="M295" s="152" t="str">
        <f t="shared" si="4"/>
        <v/>
      </c>
      <c r="N295"/>
      <c r="O295"/>
      <c r="P295"/>
      <c r="Q295"/>
      <c r="R295"/>
    </row>
    <row r="296" spans="1:18" s="14" customFormat="1" ht="15.95" customHeight="1" x14ac:dyDescent="0.2">
      <c r="A296" s="10"/>
      <c r="B296" s="97">
        <v>286</v>
      </c>
      <c r="C296" s="138"/>
      <c r="D296" s="100"/>
      <c r="E296" s="96"/>
      <c r="F296" s="98"/>
      <c r="G296" s="99"/>
      <c r="H296" s="98"/>
      <c r="I296" s="177"/>
      <c r="J296" s="190"/>
      <c r="K296" s="189"/>
      <c r="L296" s="189"/>
      <c r="M296" s="152" t="str">
        <f t="shared" si="4"/>
        <v/>
      </c>
      <c r="N296"/>
      <c r="O296"/>
      <c r="P296"/>
      <c r="Q296"/>
      <c r="R296"/>
    </row>
    <row r="297" spans="1:18" s="14" customFormat="1" ht="15.95" customHeight="1" x14ac:dyDescent="0.2">
      <c r="A297" s="10"/>
      <c r="B297" s="97">
        <v>287</v>
      </c>
      <c r="C297" s="138"/>
      <c r="D297" s="100"/>
      <c r="E297" s="96"/>
      <c r="F297" s="98"/>
      <c r="G297" s="99"/>
      <c r="H297" s="98"/>
      <c r="I297" s="177"/>
      <c r="J297" s="190"/>
      <c r="K297" s="189"/>
      <c r="L297" s="189"/>
      <c r="M297" s="152" t="str">
        <f t="shared" si="4"/>
        <v/>
      </c>
      <c r="N297"/>
      <c r="O297"/>
      <c r="P297"/>
      <c r="Q297"/>
      <c r="R297"/>
    </row>
    <row r="298" spans="1:18" s="14" customFormat="1" ht="15.95" customHeight="1" x14ac:dyDescent="0.2">
      <c r="A298" s="10"/>
      <c r="B298" s="97">
        <v>288</v>
      </c>
      <c r="C298" s="138"/>
      <c r="D298" s="100"/>
      <c r="E298" s="96"/>
      <c r="F298" s="98"/>
      <c r="G298" s="99"/>
      <c r="H298" s="98"/>
      <c r="I298" s="177"/>
      <c r="J298" s="190"/>
      <c r="K298" s="189"/>
      <c r="L298" s="189"/>
      <c r="M298" s="152" t="str">
        <f t="shared" si="4"/>
        <v/>
      </c>
      <c r="N298"/>
      <c r="O298"/>
      <c r="P298"/>
      <c r="Q298"/>
      <c r="R298"/>
    </row>
    <row r="299" spans="1:18" s="14" customFormat="1" ht="15.95" customHeight="1" x14ac:dyDescent="0.2">
      <c r="A299" s="10"/>
      <c r="B299" s="97">
        <v>289</v>
      </c>
      <c r="C299" s="138"/>
      <c r="D299" s="100"/>
      <c r="E299" s="96"/>
      <c r="F299" s="98"/>
      <c r="G299" s="99"/>
      <c r="H299" s="98"/>
      <c r="I299" s="177"/>
      <c r="J299" s="190"/>
      <c r="K299" s="189"/>
      <c r="L299" s="189"/>
      <c r="M299" s="152" t="str">
        <f t="shared" si="4"/>
        <v/>
      </c>
      <c r="N299"/>
      <c r="O299"/>
      <c r="P299"/>
      <c r="Q299"/>
      <c r="R299"/>
    </row>
    <row r="300" spans="1:18" s="14" customFormat="1" ht="15.95" customHeight="1" x14ac:dyDescent="0.2">
      <c r="A300" s="10"/>
      <c r="B300" s="97">
        <v>290</v>
      </c>
      <c r="C300" s="138"/>
      <c r="D300" s="100"/>
      <c r="E300" s="96"/>
      <c r="F300" s="98"/>
      <c r="G300" s="99"/>
      <c r="H300" s="98"/>
      <c r="I300" s="177"/>
      <c r="J300" s="190"/>
      <c r="K300" s="189"/>
      <c r="L300" s="189"/>
      <c r="M300" s="152" t="str">
        <f t="shared" si="4"/>
        <v/>
      </c>
      <c r="N300"/>
      <c r="O300"/>
      <c r="P300"/>
      <c r="Q300"/>
      <c r="R300"/>
    </row>
    <row r="301" spans="1:18" s="14" customFormat="1" ht="15.95" customHeight="1" x14ac:dyDescent="0.2">
      <c r="A301" s="10"/>
      <c r="B301" s="97">
        <v>291</v>
      </c>
      <c r="C301" s="138"/>
      <c r="D301" s="100"/>
      <c r="E301" s="96"/>
      <c r="F301" s="98"/>
      <c r="G301" s="99"/>
      <c r="H301" s="98"/>
      <c r="I301" s="177"/>
      <c r="J301" s="190"/>
      <c r="K301" s="189"/>
      <c r="L301" s="189"/>
      <c r="M301" s="152" t="str">
        <f t="shared" si="4"/>
        <v/>
      </c>
      <c r="N301"/>
      <c r="O301"/>
      <c r="P301"/>
      <c r="Q301"/>
      <c r="R301"/>
    </row>
    <row r="302" spans="1:18" s="14" customFormat="1" ht="15.95" customHeight="1" x14ac:dyDescent="0.2">
      <c r="A302" s="10"/>
      <c r="B302" s="97">
        <v>292</v>
      </c>
      <c r="C302" s="138"/>
      <c r="D302" s="100"/>
      <c r="E302" s="96"/>
      <c r="F302" s="98"/>
      <c r="G302" s="99"/>
      <c r="H302" s="98"/>
      <c r="I302" s="177"/>
      <c r="J302" s="190"/>
      <c r="K302" s="189"/>
      <c r="L302" s="189"/>
      <c r="M302" s="152" t="str">
        <f t="shared" si="4"/>
        <v/>
      </c>
      <c r="N302"/>
      <c r="O302"/>
      <c r="P302"/>
      <c r="Q302"/>
      <c r="R302"/>
    </row>
    <row r="303" spans="1:18" s="14" customFormat="1" ht="15.95" customHeight="1" x14ac:dyDescent="0.2">
      <c r="A303" s="10"/>
      <c r="B303" s="97">
        <v>293</v>
      </c>
      <c r="C303" s="138"/>
      <c r="D303" s="100"/>
      <c r="E303" s="96"/>
      <c r="F303" s="98"/>
      <c r="G303" s="99"/>
      <c r="H303" s="98"/>
      <c r="I303" s="177"/>
      <c r="J303" s="190"/>
      <c r="K303" s="189"/>
      <c r="L303" s="189"/>
      <c r="M303" s="152" t="str">
        <f t="shared" si="4"/>
        <v/>
      </c>
      <c r="N303"/>
      <c r="O303"/>
      <c r="P303"/>
      <c r="Q303"/>
      <c r="R303"/>
    </row>
    <row r="304" spans="1:18" s="14" customFormat="1" ht="15.95" customHeight="1" x14ac:dyDescent="0.2">
      <c r="A304" s="10"/>
      <c r="B304" s="97">
        <v>294</v>
      </c>
      <c r="C304" s="138"/>
      <c r="D304" s="100"/>
      <c r="E304" s="96"/>
      <c r="F304" s="98"/>
      <c r="G304" s="99"/>
      <c r="H304" s="98"/>
      <c r="I304" s="177"/>
      <c r="J304" s="190"/>
      <c r="K304" s="189"/>
      <c r="L304" s="189"/>
      <c r="M304" s="152" t="str">
        <f t="shared" si="4"/>
        <v/>
      </c>
      <c r="N304"/>
      <c r="O304"/>
      <c r="P304"/>
      <c r="Q304"/>
      <c r="R304"/>
    </row>
    <row r="305" spans="1:18" s="14" customFormat="1" ht="15.95" customHeight="1" x14ac:dyDescent="0.2">
      <c r="A305" s="10"/>
      <c r="B305" s="97">
        <v>295</v>
      </c>
      <c r="C305" s="138"/>
      <c r="D305" s="100"/>
      <c r="E305" s="96"/>
      <c r="F305" s="98"/>
      <c r="G305" s="99"/>
      <c r="H305" s="98"/>
      <c r="I305" s="177"/>
      <c r="J305" s="190"/>
      <c r="K305" s="189"/>
      <c r="L305" s="189"/>
      <c r="M305" s="152" t="str">
        <f t="shared" si="4"/>
        <v/>
      </c>
      <c r="N305"/>
      <c r="O305"/>
      <c r="P305"/>
      <c r="Q305"/>
      <c r="R305"/>
    </row>
    <row r="306" spans="1:18" s="14" customFormat="1" ht="15.95" customHeight="1" x14ac:dyDescent="0.2">
      <c r="A306" s="10"/>
      <c r="B306" s="97">
        <v>296</v>
      </c>
      <c r="C306" s="138"/>
      <c r="D306" s="100"/>
      <c r="E306" s="96"/>
      <c r="F306" s="98"/>
      <c r="G306" s="99"/>
      <c r="H306" s="98"/>
      <c r="I306" s="177"/>
      <c r="J306" s="190"/>
      <c r="K306" s="189"/>
      <c r="L306" s="189"/>
      <c r="M306" s="152" t="str">
        <f t="shared" si="4"/>
        <v/>
      </c>
      <c r="N306"/>
      <c r="O306"/>
      <c r="P306"/>
      <c r="Q306"/>
      <c r="R306"/>
    </row>
    <row r="307" spans="1:18" s="14" customFormat="1" ht="15.95" customHeight="1" x14ac:dyDescent="0.2">
      <c r="A307" s="10"/>
      <c r="B307" s="97">
        <v>297</v>
      </c>
      <c r="C307" s="138"/>
      <c r="D307" s="100"/>
      <c r="E307" s="96"/>
      <c r="F307" s="98"/>
      <c r="G307" s="99"/>
      <c r="H307" s="98"/>
      <c r="I307" s="177"/>
      <c r="J307" s="190"/>
      <c r="K307" s="189"/>
      <c r="L307" s="189"/>
      <c r="M307" s="152" t="str">
        <f t="shared" si="4"/>
        <v/>
      </c>
      <c r="N307"/>
      <c r="O307"/>
      <c r="P307"/>
      <c r="Q307"/>
      <c r="R307"/>
    </row>
    <row r="308" spans="1:18" s="14" customFormat="1" ht="15.95" customHeight="1" x14ac:dyDescent="0.2">
      <c r="A308" s="10"/>
      <c r="B308" s="97">
        <v>298</v>
      </c>
      <c r="C308" s="138"/>
      <c r="D308" s="100"/>
      <c r="E308" s="96"/>
      <c r="F308" s="98"/>
      <c r="G308" s="99"/>
      <c r="H308" s="98"/>
      <c r="I308" s="177"/>
      <c r="J308" s="190"/>
      <c r="K308" s="189"/>
      <c r="L308" s="189"/>
      <c r="M308" s="152" t="str">
        <f t="shared" si="4"/>
        <v/>
      </c>
      <c r="N308"/>
      <c r="O308"/>
      <c r="P308"/>
      <c r="Q308"/>
      <c r="R308"/>
    </row>
    <row r="309" spans="1:18" s="14" customFormat="1" ht="15.95" customHeight="1" x14ac:dyDescent="0.2">
      <c r="A309" s="10"/>
      <c r="B309" s="97">
        <v>299</v>
      </c>
      <c r="C309" s="138"/>
      <c r="D309" s="100"/>
      <c r="E309" s="96"/>
      <c r="F309" s="98"/>
      <c r="G309" s="99"/>
      <c r="H309" s="98"/>
      <c r="I309" s="177"/>
      <c r="J309" s="190"/>
      <c r="K309" s="189"/>
      <c r="L309" s="189"/>
      <c r="M309" s="152" t="str">
        <f t="shared" si="4"/>
        <v/>
      </c>
      <c r="N309"/>
      <c r="O309"/>
      <c r="P309"/>
      <c r="Q309"/>
      <c r="R309"/>
    </row>
    <row r="310" spans="1:18" s="14" customFormat="1" ht="15.95" customHeight="1" x14ac:dyDescent="0.2">
      <c r="A310" s="10"/>
      <c r="B310" s="97">
        <v>300</v>
      </c>
      <c r="C310" s="138"/>
      <c r="D310" s="100"/>
      <c r="E310" s="96"/>
      <c r="F310" s="98"/>
      <c r="G310" s="99"/>
      <c r="H310" s="98"/>
      <c r="I310" s="177"/>
      <c r="J310" s="190"/>
      <c r="K310" s="189"/>
      <c r="L310" s="189"/>
      <c r="M310" s="152" t="str">
        <f t="shared" si="4"/>
        <v/>
      </c>
      <c r="N310"/>
      <c r="O310"/>
      <c r="P310"/>
      <c r="Q310"/>
      <c r="R310"/>
    </row>
    <row r="311" spans="1:18" s="14" customFormat="1" ht="15.95" customHeight="1" x14ac:dyDescent="0.2">
      <c r="A311" s="10"/>
      <c r="B311" s="97">
        <v>301</v>
      </c>
      <c r="C311" s="138"/>
      <c r="D311" s="100"/>
      <c r="E311" s="96"/>
      <c r="F311" s="98"/>
      <c r="G311" s="99"/>
      <c r="H311" s="98"/>
      <c r="I311" s="177"/>
      <c r="J311" s="190"/>
      <c r="K311" s="189"/>
      <c r="L311" s="189"/>
      <c r="M311" s="152" t="str">
        <f t="shared" si="4"/>
        <v/>
      </c>
      <c r="N311"/>
      <c r="O311"/>
      <c r="P311"/>
      <c r="Q311"/>
      <c r="R311"/>
    </row>
    <row r="312" spans="1:18" s="14" customFormat="1" ht="15.95" customHeight="1" x14ac:dyDescent="0.2">
      <c r="A312" s="10"/>
      <c r="B312" s="97">
        <v>302</v>
      </c>
      <c r="C312" s="138"/>
      <c r="D312" s="100"/>
      <c r="E312" s="96"/>
      <c r="F312" s="98"/>
      <c r="G312" s="99"/>
      <c r="H312" s="98"/>
      <c r="I312" s="177"/>
      <c r="J312" s="190"/>
      <c r="K312" s="189"/>
      <c r="L312" s="189"/>
      <c r="M312" s="152" t="str">
        <f t="shared" si="4"/>
        <v/>
      </c>
      <c r="N312"/>
      <c r="O312"/>
      <c r="P312"/>
      <c r="Q312"/>
      <c r="R312"/>
    </row>
    <row r="313" spans="1:18" s="14" customFormat="1" ht="15.95" customHeight="1" x14ac:dyDescent="0.2">
      <c r="A313" s="10"/>
      <c r="B313" s="97">
        <v>303</v>
      </c>
      <c r="C313" s="138"/>
      <c r="D313" s="100"/>
      <c r="E313" s="96"/>
      <c r="F313" s="98"/>
      <c r="G313" s="99"/>
      <c r="H313" s="98"/>
      <c r="I313" s="177"/>
      <c r="J313" s="190"/>
      <c r="K313" s="189"/>
      <c r="L313" s="189"/>
      <c r="M313" s="152" t="str">
        <f t="shared" si="4"/>
        <v/>
      </c>
      <c r="N313"/>
      <c r="O313"/>
      <c r="P313"/>
      <c r="Q313"/>
      <c r="R313"/>
    </row>
    <row r="314" spans="1:18" s="14" customFormat="1" ht="15.95" customHeight="1" x14ac:dyDescent="0.2">
      <c r="A314" s="10"/>
      <c r="B314" s="97">
        <v>304</v>
      </c>
      <c r="C314" s="138"/>
      <c r="D314" s="100"/>
      <c r="E314" s="96"/>
      <c r="F314" s="98"/>
      <c r="G314" s="99"/>
      <c r="H314" s="98"/>
      <c r="I314" s="177"/>
      <c r="J314" s="190"/>
      <c r="K314" s="189"/>
      <c r="L314" s="189"/>
      <c r="M314" s="152" t="str">
        <f t="shared" si="4"/>
        <v/>
      </c>
      <c r="N314"/>
      <c r="O314"/>
      <c r="P314"/>
      <c r="Q314"/>
      <c r="R314"/>
    </row>
    <row r="315" spans="1:18" s="14" customFormat="1" ht="15.95" customHeight="1" x14ac:dyDescent="0.2">
      <c r="A315" s="10"/>
      <c r="B315" s="97">
        <v>305</v>
      </c>
      <c r="C315" s="138"/>
      <c r="D315" s="100"/>
      <c r="E315" s="96"/>
      <c r="F315" s="98"/>
      <c r="G315" s="99"/>
      <c r="H315" s="98"/>
      <c r="I315" s="177"/>
      <c r="J315" s="190"/>
      <c r="K315" s="189"/>
      <c r="L315" s="189"/>
      <c r="M315" s="152" t="str">
        <f t="shared" si="4"/>
        <v/>
      </c>
      <c r="N315"/>
      <c r="O315"/>
      <c r="P315"/>
      <c r="Q315"/>
      <c r="R315"/>
    </row>
    <row r="316" spans="1:18" s="14" customFormat="1" ht="15.95" customHeight="1" x14ac:dyDescent="0.2">
      <c r="A316" s="10"/>
      <c r="B316" s="97">
        <v>306</v>
      </c>
      <c r="C316" s="138"/>
      <c r="D316" s="100"/>
      <c r="E316" s="96"/>
      <c r="F316" s="98"/>
      <c r="G316" s="99"/>
      <c r="H316" s="98"/>
      <c r="I316" s="177"/>
      <c r="J316" s="190"/>
      <c r="K316" s="189"/>
      <c r="L316" s="189"/>
      <c r="M316" s="152" t="str">
        <f t="shared" si="4"/>
        <v/>
      </c>
      <c r="N316"/>
      <c r="O316"/>
      <c r="P316"/>
      <c r="Q316"/>
      <c r="R316"/>
    </row>
    <row r="317" spans="1:18" s="14" customFormat="1" ht="15.95" customHeight="1" x14ac:dyDescent="0.2">
      <c r="A317" s="10"/>
      <c r="B317" s="97">
        <v>307</v>
      </c>
      <c r="C317" s="138"/>
      <c r="D317" s="100"/>
      <c r="E317" s="96"/>
      <c r="F317" s="98"/>
      <c r="G317" s="99"/>
      <c r="H317" s="98"/>
      <c r="I317" s="177"/>
      <c r="J317" s="190"/>
      <c r="K317" s="189"/>
      <c r="L317" s="189"/>
      <c r="M317" s="152" t="str">
        <f t="shared" si="4"/>
        <v/>
      </c>
      <c r="N317"/>
      <c r="O317"/>
      <c r="P317"/>
      <c r="Q317"/>
      <c r="R317"/>
    </row>
    <row r="318" spans="1:18" s="14" customFormat="1" ht="15.95" customHeight="1" x14ac:dyDescent="0.2">
      <c r="A318" s="10"/>
      <c r="B318" s="97">
        <v>308</v>
      </c>
      <c r="C318" s="138"/>
      <c r="D318" s="100"/>
      <c r="E318" s="96"/>
      <c r="F318" s="98"/>
      <c r="G318" s="99"/>
      <c r="H318" s="98"/>
      <c r="I318" s="177"/>
      <c r="J318" s="190"/>
      <c r="K318" s="189"/>
      <c r="L318" s="189"/>
      <c r="M318" s="152" t="str">
        <f t="shared" si="4"/>
        <v/>
      </c>
    </row>
    <row r="319" spans="1:18" s="14" customFormat="1" ht="15.95" customHeight="1" x14ac:dyDescent="0.2">
      <c r="A319" s="10"/>
      <c r="B319" s="97">
        <v>309</v>
      </c>
      <c r="C319" s="138"/>
      <c r="D319" s="100"/>
      <c r="E319" s="96"/>
      <c r="F319" s="98"/>
      <c r="G319" s="99"/>
      <c r="H319" s="98"/>
      <c r="I319" s="177"/>
      <c r="J319" s="190"/>
      <c r="K319" s="189"/>
      <c r="L319" s="189"/>
      <c r="M319" s="152" t="str">
        <f t="shared" si="4"/>
        <v/>
      </c>
    </row>
    <row r="320" spans="1:18" s="14" customFormat="1" ht="15.95" customHeight="1" x14ac:dyDescent="0.2">
      <c r="A320" s="10"/>
      <c r="B320" s="97">
        <v>310</v>
      </c>
      <c r="C320" s="138"/>
      <c r="D320" s="100"/>
      <c r="E320" s="96"/>
      <c r="F320" s="98"/>
      <c r="G320" s="99"/>
      <c r="H320" s="98"/>
      <c r="I320" s="177"/>
      <c r="J320" s="190"/>
      <c r="K320" s="189"/>
      <c r="L320" s="189"/>
      <c r="M320" s="152" t="str">
        <f t="shared" si="4"/>
        <v/>
      </c>
    </row>
    <row r="321" spans="1:13" s="14" customFormat="1" ht="15.95" customHeight="1" x14ac:dyDescent="0.2">
      <c r="A321" s="10"/>
      <c r="B321" s="97">
        <v>311</v>
      </c>
      <c r="C321" s="138"/>
      <c r="D321" s="100"/>
      <c r="E321" s="96"/>
      <c r="F321" s="98"/>
      <c r="G321" s="99"/>
      <c r="H321" s="98"/>
      <c r="I321" s="177"/>
      <c r="J321" s="190"/>
      <c r="K321" s="189"/>
      <c r="L321" s="189"/>
      <c r="M321" s="152" t="str">
        <f t="shared" si="4"/>
        <v/>
      </c>
    </row>
    <row r="322" spans="1:13" s="14" customFormat="1" ht="15.95" customHeight="1" x14ac:dyDescent="0.2">
      <c r="A322" s="10"/>
      <c r="B322" s="97">
        <v>312</v>
      </c>
      <c r="C322" s="138"/>
      <c r="D322" s="100"/>
      <c r="E322" s="96"/>
      <c r="F322" s="98"/>
      <c r="G322" s="99"/>
      <c r="H322" s="98"/>
      <c r="I322" s="177"/>
      <c r="J322" s="190"/>
      <c r="K322" s="189"/>
      <c r="L322" s="189"/>
      <c r="M322" s="152" t="str">
        <f t="shared" si="4"/>
        <v/>
      </c>
    </row>
    <row r="323" spans="1:13" s="14" customFormat="1" ht="15.95" customHeight="1" x14ac:dyDescent="0.2">
      <c r="A323" s="10"/>
      <c r="B323" s="97">
        <v>313</v>
      </c>
      <c r="C323" s="138"/>
      <c r="D323" s="100"/>
      <c r="E323" s="96"/>
      <c r="F323" s="98"/>
      <c r="G323" s="99"/>
      <c r="H323" s="98"/>
      <c r="I323" s="177"/>
      <c r="J323" s="190"/>
      <c r="K323" s="189"/>
      <c r="L323" s="189"/>
      <c r="M323" s="152" t="str">
        <f t="shared" si="4"/>
        <v/>
      </c>
    </row>
    <row r="324" spans="1:13" s="14" customFormat="1" ht="15.95" customHeight="1" x14ac:dyDescent="0.2">
      <c r="A324" s="10"/>
      <c r="B324" s="97">
        <v>314</v>
      </c>
      <c r="C324" s="138"/>
      <c r="D324" s="100"/>
      <c r="E324" s="96"/>
      <c r="F324" s="98"/>
      <c r="G324" s="99"/>
      <c r="H324" s="98"/>
      <c r="I324" s="177"/>
      <c r="J324" s="190"/>
      <c r="K324" s="189"/>
      <c r="L324" s="189"/>
      <c r="M324" s="152" t="str">
        <f t="shared" si="4"/>
        <v/>
      </c>
    </row>
    <row r="325" spans="1:13" s="14" customFormat="1" ht="15.95" customHeight="1" x14ac:dyDescent="0.2">
      <c r="A325" s="10"/>
      <c r="B325" s="97">
        <v>315</v>
      </c>
      <c r="C325" s="138"/>
      <c r="D325" s="100"/>
      <c r="E325" s="96"/>
      <c r="F325" s="98"/>
      <c r="G325" s="99"/>
      <c r="H325" s="98"/>
      <c r="I325" s="177"/>
      <c r="J325" s="190"/>
      <c r="K325" s="189"/>
      <c r="L325" s="189"/>
      <c r="M325" s="152" t="str">
        <f t="shared" si="4"/>
        <v/>
      </c>
    </row>
    <row r="326" spans="1:13" s="14" customFormat="1" ht="15.95" customHeight="1" x14ac:dyDescent="0.2">
      <c r="A326" s="10"/>
      <c r="B326" s="97">
        <v>316</v>
      </c>
      <c r="C326" s="138"/>
      <c r="D326" s="100"/>
      <c r="E326" s="96"/>
      <c r="F326" s="98"/>
      <c r="G326" s="99"/>
      <c r="H326" s="98"/>
      <c r="I326" s="177"/>
      <c r="J326" s="190"/>
      <c r="K326" s="189"/>
      <c r="L326" s="189"/>
      <c r="M326" s="152" t="str">
        <f t="shared" si="4"/>
        <v/>
      </c>
    </row>
    <row r="327" spans="1:13" s="14" customFormat="1" ht="15.95" customHeight="1" x14ac:dyDescent="0.2">
      <c r="A327" s="10"/>
      <c r="B327" s="97">
        <v>317</v>
      </c>
      <c r="C327" s="138"/>
      <c r="D327" s="100"/>
      <c r="E327" s="96"/>
      <c r="F327" s="98"/>
      <c r="G327" s="99"/>
      <c r="H327" s="98"/>
      <c r="I327" s="177"/>
      <c r="J327" s="190"/>
      <c r="K327" s="189"/>
      <c r="L327" s="189"/>
      <c r="M327" s="152" t="str">
        <f t="shared" si="4"/>
        <v/>
      </c>
    </row>
    <row r="328" spans="1:13" s="14" customFormat="1" ht="15.95" customHeight="1" x14ac:dyDescent="0.2">
      <c r="A328" s="10"/>
      <c r="B328" s="97">
        <v>318</v>
      </c>
      <c r="C328" s="138"/>
      <c r="D328" s="100"/>
      <c r="E328" s="96"/>
      <c r="F328" s="98"/>
      <c r="G328" s="99"/>
      <c r="H328" s="98"/>
      <c r="I328" s="177"/>
      <c r="J328" s="190"/>
      <c r="K328" s="189"/>
      <c r="L328" s="189"/>
      <c r="M328" s="152" t="str">
        <f t="shared" si="4"/>
        <v/>
      </c>
    </row>
    <row r="329" spans="1:13" s="14" customFormat="1" ht="15.95" customHeight="1" x14ac:dyDescent="0.2">
      <c r="A329" s="10"/>
      <c r="B329" s="97">
        <v>319</v>
      </c>
      <c r="C329" s="138"/>
      <c r="D329" s="100"/>
      <c r="E329" s="96"/>
      <c r="F329" s="98"/>
      <c r="G329" s="99"/>
      <c r="H329" s="98"/>
      <c r="I329" s="177"/>
      <c r="J329" s="190"/>
      <c r="K329" s="189"/>
      <c r="L329" s="189"/>
      <c r="M329" s="152" t="str">
        <f t="shared" si="4"/>
        <v/>
      </c>
    </row>
    <row r="330" spans="1:13" s="14" customFormat="1" ht="15.95" customHeight="1" x14ac:dyDescent="0.2">
      <c r="A330" s="10"/>
      <c r="B330" s="97">
        <v>320</v>
      </c>
      <c r="C330" s="138"/>
      <c r="D330" s="100"/>
      <c r="E330" s="96"/>
      <c r="F330" s="98"/>
      <c r="G330" s="99"/>
      <c r="H330" s="98"/>
      <c r="I330" s="177"/>
      <c r="J330" s="190"/>
      <c r="K330" s="189"/>
      <c r="L330" s="189"/>
      <c r="M330" s="152" t="str">
        <f t="shared" si="4"/>
        <v/>
      </c>
    </row>
    <row r="331" spans="1:13" s="14" customFormat="1" ht="15.95" customHeight="1" x14ac:dyDescent="0.2">
      <c r="A331" s="10"/>
      <c r="B331" s="97">
        <v>321</v>
      </c>
      <c r="C331" s="138"/>
      <c r="D331" s="100"/>
      <c r="E331" s="96"/>
      <c r="F331" s="98"/>
      <c r="G331" s="99"/>
      <c r="H331" s="98"/>
      <c r="I331" s="177"/>
      <c r="J331" s="190"/>
      <c r="K331" s="189"/>
      <c r="L331" s="189"/>
      <c r="M331" s="152" t="str">
        <f t="shared" si="4"/>
        <v/>
      </c>
    </row>
    <row r="332" spans="1:13" s="14" customFormat="1" ht="15.95" customHeight="1" x14ac:dyDescent="0.2">
      <c r="A332" s="10"/>
      <c r="B332" s="97">
        <v>322</v>
      </c>
      <c r="C332" s="138"/>
      <c r="D332" s="100"/>
      <c r="E332" s="96"/>
      <c r="F332" s="98"/>
      <c r="G332" s="99"/>
      <c r="H332" s="98"/>
      <c r="I332" s="177"/>
      <c r="J332" s="190"/>
      <c r="K332" s="189"/>
      <c r="L332" s="189"/>
      <c r="M332" s="152" t="str">
        <f t="shared" ref="M332:M395" si="5">IF(AND(E332="",G332=""),"",
IF(AND(E332=I332,I332&lt;&gt;"",E332&lt;&gt;""),"Samme indtægtskonto og modpost",
IF(AND(G332=I332,G332&lt;&gt;"",I332&lt;&gt;""),"Samme udgiftskonto og modpost",
IF(AND(E332="Midler fra Kræftens Bekæmpelse",J332&lt;&gt;""),"Brug ikke kontoen 'Midler fra Kræftens Bekæmpelse' i kombination med en øremærket konto",
IF(AND(J332="§18 --&gt; Næste år",G332&lt;&gt;""),"Du kan ikke bogføre udgifter på §18 midler til brug næste år",
IF(AND(I332="Arv - Central",G332&lt;&gt;"Arv - Lokal",E332=""),"Bogfør ikke udgifter med modpost 'Arv - Central'",
IF(AND(OR(I332="Arv - Central",I332="Arv - Lokal"),J332="")=TRUE,"Husk at vælge den arvekonto du har defineret i stamoplysninger under øremærket konti i kolonne J",
"")))))))</f>
        <v/>
      </c>
    </row>
    <row r="333" spans="1:13" s="14" customFormat="1" ht="15.95" customHeight="1" x14ac:dyDescent="0.2">
      <c r="A333" s="10"/>
      <c r="B333" s="97">
        <v>323</v>
      </c>
      <c r="C333" s="138"/>
      <c r="D333" s="100"/>
      <c r="E333" s="96"/>
      <c r="F333" s="98"/>
      <c r="G333" s="99"/>
      <c r="H333" s="98"/>
      <c r="I333" s="177"/>
      <c r="J333" s="190"/>
      <c r="K333" s="189"/>
      <c r="L333" s="189"/>
      <c r="M333" s="152" t="str">
        <f t="shared" si="5"/>
        <v/>
      </c>
    </row>
    <row r="334" spans="1:13" s="14" customFormat="1" ht="15.95" customHeight="1" x14ac:dyDescent="0.2">
      <c r="A334" s="10"/>
      <c r="B334" s="97">
        <v>324</v>
      </c>
      <c r="C334" s="138"/>
      <c r="D334" s="100"/>
      <c r="E334" s="96"/>
      <c r="F334" s="98"/>
      <c r="G334" s="99"/>
      <c r="H334" s="98"/>
      <c r="I334" s="177"/>
      <c r="J334" s="190"/>
      <c r="K334" s="189"/>
      <c r="L334" s="189"/>
      <c r="M334" s="152" t="str">
        <f t="shared" si="5"/>
        <v/>
      </c>
    </row>
    <row r="335" spans="1:13" s="14" customFormat="1" ht="15.95" customHeight="1" x14ac:dyDescent="0.2">
      <c r="A335" s="10"/>
      <c r="B335" s="97">
        <v>325</v>
      </c>
      <c r="C335" s="138"/>
      <c r="D335" s="100"/>
      <c r="E335" s="96"/>
      <c r="F335" s="98"/>
      <c r="G335" s="99"/>
      <c r="H335" s="98"/>
      <c r="I335" s="177"/>
      <c r="J335" s="190"/>
      <c r="K335" s="189"/>
      <c r="L335" s="189"/>
      <c r="M335" s="152" t="str">
        <f t="shared" si="5"/>
        <v/>
      </c>
    </row>
    <row r="336" spans="1:13" s="14" customFormat="1" ht="15.95" customHeight="1" x14ac:dyDescent="0.2">
      <c r="A336" s="10"/>
      <c r="B336" s="97">
        <v>326</v>
      </c>
      <c r="C336" s="138"/>
      <c r="D336" s="100"/>
      <c r="E336" s="96"/>
      <c r="F336" s="98"/>
      <c r="G336" s="99"/>
      <c r="H336" s="98"/>
      <c r="I336" s="177"/>
      <c r="J336" s="190"/>
      <c r="K336" s="189"/>
      <c r="L336" s="189"/>
      <c r="M336" s="152" t="str">
        <f t="shared" si="5"/>
        <v/>
      </c>
    </row>
    <row r="337" spans="1:13" s="14" customFormat="1" ht="15.95" customHeight="1" x14ac:dyDescent="0.2">
      <c r="A337" s="10"/>
      <c r="B337" s="97">
        <v>327</v>
      </c>
      <c r="C337" s="138"/>
      <c r="D337" s="100"/>
      <c r="E337" s="96"/>
      <c r="F337" s="98"/>
      <c r="G337" s="99"/>
      <c r="H337" s="98"/>
      <c r="I337" s="177"/>
      <c r="J337" s="190"/>
      <c r="K337" s="189"/>
      <c r="L337" s="189"/>
      <c r="M337" s="152" t="str">
        <f t="shared" si="5"/>
        <v/>
      </c>
    </row>
    <row r="338" spans="1:13" s="14" customFormat="1" ht="15.95" customHeight="1" x14ac:dyDescent="0.2">
      <c r="A338" s="10"/>
      <c r="B338" s="97">
        <v>328</v>
      </c>
      <c r="C338" s="138"/>
      <c r="D338" s="100"/>
      <c r="E338" s="96"/>
      <c r="F338" s="98"/>
      <c r="G338" s="99"/>
      <c r="H338" s="98"/>
      <c r="I338" s="177"/>
      <c r="J338" s="190"/>
      <c r="K338" s="189"/>
      <c r="L338" s="189"/>
      <c r="M338" s="152" t="str">
        <f t="shared" si="5"/>
        <v/>
      </c>
    </row>
    <row r="339" spans="1:13" s="14" customFormat="1" ht="15.95" customHeight="1" x14ac:dyDescent="0.2">
      <c r="A339" s="10"/>
      <c r="B339" s="97">
        <v>329</v>
      </c>
      <c r="C339" s="138"/>
      <c r="D339" s="100"/>
      <c r="E339" s="96"/>
      <c r="F339" s="98"/>
      <c r="G339" s="99"/>
      <c r="H339" s="98"/>
      <c r="I339" s="177"/>
      <c r="J339" s="190"/>
      <c r="K339" s="189"/>
      <c r="L339" s="189"/>
      <c r="M339" s="152" t="str">
        <f t="shared" si="5"/>
        <v/>
      </c>
    </row>
    <row r="340" spans="1:13" s="14" customFormat="1" ht="15.95" customHeight="1" x14ac:dyDescent="0.2">
      <c r="A340" s="10"/>
      <c r="B340" s="97">
        <v>330</v>
      </c>
      <c r="C340" s="138"/>
      <c r="D340" s="100"/>
      <c r="E340" s="96"/>
      <c r="F340" s="98"/>
      <c r="G340" s="99"/>
      <c r="H340" s="98"/>
      <c r="I340" s="177"/>
      <c r="J340" s="190"/>
      <c r="K340" s="189"/>
      <c r="L340" s="189"/>
      <c r="M340" s="152" t="str">
        <f t="shared" si="5"/>
        <v/>
      </c>
    </row>
    <row r="341" spans="1:13" s="14" customFormat="1" ht="15.95" customHeight="1" x14ac:dyDescent="0.2">
      <c r="A341" s="10"/>
      <c r="B341" s="97">
        <v>331</v>
      </c>
      <c r="C341" s="138"/>
      <c r="D341" s="100"/>
      <c r="E341" s="96"/>
      <c r="F341" s="98"/>
      <c r="G341" s="99"/>
      <c r="H341" s="98"/>
      <c r="I341" s="177"/>
      <c r="J341" s="190"/>
      <c r="K341" s="189"/>
      <c r="L341" s="189"/>
      <c r="M341" s="152" t="str">
        <f t="shared" si="5"/>
        <v/>
      </c>
    </row>
    <row r="342" spans="1:13" s="14" customFormat="1" ht="15.95" customHeight="1" x14ac:dyDescent="0.2">
      <c r="A342" s="10"/>
      <c r="B342" s="97">
        <v>332</v>
      </c>
      <c r="C342" s="138"/>
      <c r="D342" s="100"/>
      <c r="E342" s="96"/>
      <c r="F342" s="98"/>
      <c r="G342" s="99"/>
      <c r="H342" s="98"/>
      <c r="I342" s="177"/>
      <c r="J342" s="190"/>
      <c r="K342" s="189"/>
      <c r="L342" s="189"/>
      <c r="M342" s="152" t="str">
        <f t="shared" si="5"/>
        <v/>
      </c>
    </row>
    <row r="343" spans="1:13" s="14" customFormat="1" ht="15.95" customHeight="1" x14ac:dyDescent="0.2">
      <c r="A343" s="10"/>
      <c r="B343" s="97">
        <v>333</v>
      </c>
      <c r="C343" s="138"/>
      <c r="D343" s="100"/>
      <c r="E343" s="96"/>
      <c r="F343" s="98"/>
      <c r="G343" s="99"/>
      <c r="H343" s="98"/>
      <c r="I343" s="177"/>
      <c r="J343" s="190"/>
      <c r="K343" s="189"/>
      <c r="L343" s="189"/>
      <c r="M343" s="152" t="str">
        <f t="shared" si="5"/>
        <v/>
      </c>
    </row>
    <row r="344" spans="1:13" s="14" customFormat="1" ht="15.95" customHeight="1" x14ac:dyDescent="0.2">
      <c r="A344" s="10"/>
      <c r="B344" s="97">
        <v>334</v>
      </c>
      <c r="C344" s="138"/>
      <c r="D344" s="100"/>
      <c r="E344" s="96"/>
      <c r="F344" s="98"/>
      <c r="G344" s="99"/>
      <c r="H344" s="98"/>
      <c r="I344" s="177"/>
      <c r="J344" s="190"/>
      <c r="K344" s="189"/>
      <c r="L344" s="189"/>
      <c r="M344" s="152" t="str">
        <f t="shared" si="5"/>
        <v/>
      </c>
    </row>
    <row r="345" spans="1:13" s="14" customFormat="1" ht="15.95" customHeight="1" x14ac:dyDescent="0.2">
      <c r="A345" s="10"/>
      <c r="B345" s="97">
        <v>335</v>
      </c>
      <c r="C345" s="138"/>
      <c r="D345" s="100"/>
      <c r="E345" s="96"/>
      <c r="F345" s="98"/>
      <c r="G345" s="99"/>
      <c r="H345" s="98"/>
      <c r="I345" s="177"/>
      <c r="J345" s="190"/>
      <c r="K345" s="189"/>
      <c r="L345" s="189"/>
      <c r="M345" s="152" t="str">
        <f t="shared" si="5"/>
        <v/>
      </c>
    </row>
    <row r="346" spans="1:13" s="14" customFormat="1" ht="15.95" customHeight="1" x14ac:dyDescent="0.2">
      <c r="A346" s="10"/>
      <c r="B346" s="97">
        <v>336</v>
      </c>
      <c r="C346" s="138"/>
      <c r="D346" s="100"/>
      <c r="E346" s="96"/>
      <c r="F346" s="98"/>
      <c r="G346" s="99"/>
      <c r="H346" s="98"/>
      <c r="I346" s="177"/>
      <c r="J346" s="190"/>
      <c r="K346" s="189"/>
      <c r="L346" s="189"/>
      <c r="M346" s="152" t="str">
        <f t="shared" si="5"/>
        <v/>
      </c>
    </row>
    <row r="347" spans="1:13" s="14" customFormat="1" ht="15.95" customHeight="1" x14ac:dyDescent="0.2">
      <c r="A347" s="10"/>
      <c r="B347" s="97">
        <v>337</v>
      </c>
      <c r="C347" s="138"/>
      <c r="D347" s="100"/>
      <c r="E347" s="96"/>
      <c r="F347" s="98"/>
      <c r="G347" s="99"/>
      <c r="H347" s="98"/>
      <c r="I347" s="177"/>
      <c r="J347" s="190"/>
      <c r="K347" s="189"/>
      <c r="L347" s="189"/>
      <c r="M347" s="152" t="str">
        <f t="shared" si="5"/>
        <v/>
      </c>
    </row>
    <row r="348" spans="1:13" s="14" customFormat="1" ht="15.95" customHeight="1" x14ac:dyDescent="0.2">
      <c r="A348" s="10"/>
      <c r="B348" s="97">
        <v>338</v>
      </c>
      <c r="C348" s="138"/>
      <c r="D348" s="100"/>
      <c r="E348" s="96"/>
      <c r="F348" s="98"/>
      <c r="G348" s="99"/>
      <c r="H348" s="98"/>
      <c r="I348" s="177"/>
      <c r="J348" s="190"/>
      <c r="K348" s="189"/>
      <c r="L348" s="189"/>
      <c r="M348" s="152" t="str">
        <f t="shared" si="5"/>
        <v/>
      </c>
    </row>
    <row r="349" spans="1:13" s="14" customFormat="1" ht="15.95" customHeight="1" x14ac:dyDescent="0.2">
      <c r="A349" s="10"/>
      <c r="B349" s="97">
        <v>339</v>
      </c>
      <c r="C349" s="138"/>
      <c r="D349" s="100"/>
      <c r="E349" s="96"/>
      <c r="F349" s="98"/>
      <c r="G349" s="99"/>
      <c r="H349" s="98"/>
      <c r="I349" s="177"/>
      <c r="J349" s="190"/>
      <c r="K349" s="189"/>
      <c r="L349" s="189"/>
      <c r="M349" s="152" t="str">
        <f t="shared" si="5"/>
        <v/>
      </c>
    </row>
    <row r="350" spans="1:13" s="14" customFormat="1" ht="15.95" customHeight="1" x14ac:dyDescent="0.2">
      <c r="A350" s="10"/>
      <c r="B350" s="97">
        <v>340</v>
      </c>
      <c r="C350" s="138"/>
      <c r="D350" s="100"/>
      <c r="E350" s="96"/>
      <c r="F350" s="98"/>
      <c r="G350" s="99"/>
      <c r="H350" s="98"/>
      <c r="I350" s="177"/>
      <c r="J350" s="190"/>
      <c r="K350" s="189"/>
      <c r="L350" s="189"/>
      <c r="M350" s="152" t="str">
        <f t="shared" si="5"/>
        <v/>
      </c>
    </row>
    <row r="351" spans="1:13" s="14" customFormat="1" ht="15.95" customHeight="1" x14ac:dyDescent="0.2">
      <c r="A351" s="10"/>
      <c r="B351" s="97">
        <v>341</v>
      </c>
      <c r="C351" s="138"/>
      <c r="D351" s="100"/>
      <c r="E351" s="96"/>
      <c r="F351" s="98"/>
      <c r="G351" s="99"/>
      <c r="H351" s="98"/>
      <c r="I351" s="177"/>
      <c r="J351" s="190"/>
      <c r="K351" s="189"/>
      <c r="L351" s="189"/>
      <c r="M351" s="152" t="str">
        <f t="shared" si="5"/>
        <v/>
      </c>
    </row>
    <row r="352" spans="1:13" s="14" customFormat="1" ht="15.95" customHeight="1" x14ac:dyDescent="0.2">
      <c r="A352" s="10"/>
      <c r="B352" s="97">
        <v>342</v>
      </c>
      <c r="C352" s="138"/>
      <c r="D352" s="100"/>
      <c r="E352" s="96"/>
      <c r="F352" s="98"/>
      <c r="G352" s="99"/>
      <c r="H352" s="98"/>
      <c r="I352" s="177"/>
      <c r="J352" s="190"/>
      <c r="K352" s="189"/>
      <c r="L352" s="189"/>
      <c r="M352" s="152" t="str">
        <f t="shared" si="5"/>
        <v/>
      </c>
    </row>
    <row r="353" spans="1:13" s="14" customFormat="1" ht="15.95" customHeight="1" x14ac:dyDescent="0.2">
      <c r="A353" s="10"/>
      <c r="B353" s="97">
        <v>343</v>
      </c>
      <c r="C353" s="138"/>
      <c r="D353" s="100"/>
      <c r="E353" s="96"/>
      <c r="F353" s="98"/>
      <c r="G353" s="99"/>
      <c r="H353" s="98"/>
      <c r="I353" s="177"/>
      <c r="J353" s="190"/>
      <c r="K353" s="189"/>
      <c r="L353" s="189"/>
      <c r="M353" s="152" t="str">
        <f t="shared" si="5"/>
        <v/>
      </c>
    </row>
    <row r="354" spans="1:13" s="14" customFormat="1" ht="15.95" customHeight="1" x14ac:dyDescent="0.2">
      <c r="A354" s="10"/>
      <c r="B354" s="97">
        <v>344</v>
      </c>
      <c r="C354" s="138"/>
      <c r="D354" s="100"/>
      <c r="E354" s="96"/>
      <c r="F354" s="98"/>
      <c r="G354" s="99"/>
      <c r="H354" s="98"/>
      <c r="I354" s="177"/>
      <c r="J354" s="190"/>
      <c r="K354" s="189"/>
      <c r="L354" s="189"/>
      <c r="M354" s="152" t="str">
        <f t="shared" si="5"/>
        <v/>
      </c>
    </row>
    <row r="355" spans="1:13" s="14" customFormat="1" ht="15.95" customHeight="1" x14ac:dyDescent="0.2">
      <c r="A355" s="10"/>
      <c r="B355" s="97">
        <v>345</v>
      </c>
      <c r="C355" s="138"/>
      <c r="D355" s="100"/>
      <c r="E355" s="96"/>
      <c r="F355" s="98"/>
      <c r="G355" s="99"/>
      <c r="H355" s="98"/>
      <c r="I355" s="177"/>
      <c r="J355" s="190"/>
      <c r="K355" s="189"/>
      <c r="L355" s="189"/>
      <c r="M355" s="152" t="str">
        <f t="shared" si="5"/>
        <v/>
      </c>
    </row>
    <row r="356" spans="1:13" s="14" customFormat="1" ht="15.95" customHeight="1" x14ac:dyDescent="0.2">
      <c r="A356" s="10"/>
      <c r="B356" s="97">
        <v>346</v>
      </c>
      <c r="C356" s="138"/>
      <c r="D356" s="100"/>
      <c r="E356" s="96"/>
      <c r="F356" s="98"/>
      <c r="G356" s="99"/>
      <c r="H356" s="98"/>
      <c r="I356" s="177"/>
      <c r="J356" s="190"/>
      <c r="K356" s="189"/>
      <c r="L356" s="189"/>
      <c r="M356" s="152" t="str">
        <f t="shared" si="5"/>
        <v/>
      </c>
    </row>
    <row r="357" spans="1:13" s="14" customFormat="1" ht="15.95" customHeight="1" x14ac:dyDescent="0.2">
      <c r="A357" s="10"/>
      <c r="B357" s="97">
        <v>347</v>
      </c>
      <c r="C357" s="138"/>
      <c r="D357" s="100"/>
      <c r="E357" s="96"/>
      <c r="F357" s="98"/>
      <c r="G357" s="99"/>
      <c r="H357" s="98"/>
      <c r="I357" s="177"/>
      <c r="J357" s="190"/>
      <c r="K357" s="189"/>
      <c r="L357" s="189"/>
      <c r="M357" s="152" t="str">
        <f t="shared" si="5"/>
        <v/>
      </c>
    </row>
    <row r="358" spans="1:13" s="14" customFormat="1" ht="15.95" customHeight="1" x14ac:dyDescent="0.2">
      <c r="A358" s="10"/>
      <c r="B358" s="97">
        <v>348</v>
      </c>
      <c r="C358" s="138"/>
      <c r="D358" s="100"/>
      <c r="E358" s="96"/>
      <c r="F358" s="98"/>
      <c r="G358" s="99"/>
      <c r="H358" s="98"/>
      <c r="I358" s="177"/>
      <c r="J358" s="190"/>
      <c r="K358" s="189"/>
      <c r="L358" s="189"/>
      <c r="M358" s="152" t="str">
        <f t="shared" si="5"/>
        <v/>
      </c>
    </row>
    <row r="359" spans="1:13" s="14" customFormat="1" ht="15.95" customHeight="1" x14ac:dyDescent="0.2">
      <c r="A359" s="10"/>
      <c r="B359" s="97">
        <v>349</v>
      </c>
      <c r="C359" s="138"/>
      <c r="D359" s="100"/>
      <c r="E359" s="96"/>
      <c r="F359" s="98"/>
      <c r="G359" s="99"/>
      <c r="H359" s="98"/>
      <c r="I359" s="177"/>
      <c r="J359" s="190"/>
      <c r="K359" s="189"/>
      <c r="L359" s="189"/>
      <c r="M359" s="152" t="str">
        <f t="shared" si="5"/>
        <v/>
      </c>
    </row>
    <row r="360" spans="1:13" s="14" customFormat="1" ht="15.95" customHeight="1" x14ac:dyDescent="0.2">
      <c r="A360" s="10"/>
      <c r="B360" s="97">
        <v>350</v>
      </c>
      <c r="C360" s="138"/>
      <c r="D360" s="100"/>
      <c r="E360" s="96"/>
      <c r="F360" s="98"/>
      <c r="G360" s="99"/>
      <c r="H360" s="98"/>
      <c r="I360" s="177"/>
      <c r="J360" s="190"/>
      <c r="K360" s="189"/>
      <c r="L360" s="189"/>
      <c r="M360" s="152" t="str">
        <f t="shared" si="5"/>
        <v/>
      </c>
    </row>
    <row r="361" spans="1:13" s="14" customFormat="1" ht="15.95" customHeight="1" x14ac:dyDescent="0.2">
      <c r="A361" s="10"/>
      <c r="B361" s="97">
        <v>351</v>
      </c>
      <c r="C361" s="138"/>
      <c r="D361" s="100"/>
      <c r="E361" s="96"/>
      <c r="F361" s="98"/>
      <c r="G361" s="99"/>
      <c r="H361" s="98"/>
      <c r="I361" s="177"/>
      <c r="J361" s="190"/>
      <c r="K361" s="189"/>
      <c r="L361" s="189"/>
      <c r="M361" s="152" t="str">
        <f t="shared" si="5"/>
        <v/>
      </c>
    </row>
    <row r="362" spans="1:13" s="14" customFormat="1" ht="15.95" customHeight="1" x14ac:dyDescent="0.2">
      <c r="A362" s="10"/>
      <c r="B362" s="97">
        <v>352</v>
      </c>
      <c r="C362" s="138"/>
      <c r="D362" s="100"/>
      <c r="E362" s="96"/>
      <c r="F362" s="98"/>
      <c r="G362" s="99"/>
      <c r="H362" s="98"/>
      <c r="I362" s="177"/>
      <c r="J362" s="190"/>
      <c r="K362" s="189"/>
      <c r="L362" s="189"/>
      <c r="M362" s="152" t="str">
        <f t="shared" si="5"/>
        <v/>
      </c>
    </row>
    <row r="363" spans="1:13" s="14" customFormat="1" ht="15.95" customHeight="1" x14ac:dyDescent="0.2">
      <c r="A363" s="10"/>
      <c r="B363" s="97">
        <v>353</v>
      </c>
      <c r="C363" s="138"/>
      <c r="D363" s="100"/>
      <c r="E363" s="96"/>
      <c r="F363" s="98"/>
      <c r="G363" s="99"/>
      <c r="H363" s="98"/>
      <c r="I363" s="177"/>
      <c r="J363" s="190"/>
      <c r="K363" s="189"/>
      <c r="L363" s="189"/>
      <c r="M363" s="152" t="str">
        <f t="shared" si="5"/>
        <v/>
      </c>
    </row>
    <row r="364" spans="1:13" s="14" customFormat="1" ht="15.95" customHeight="1" x14ac:dyDescent="0.2">
      <c r="A364" s="10"/>
      <c r="B364" s="97">
        <v>354</v>
      </c>
      <c r="C364" s="138"/>
      <c r="D364" s="100"/>
      <c r="E364" s="96"/>
      <c r="F364" s="98"/>
      <c r="G364" s="99"/>
      <c r="H364" s="98"/>
      <c r="I364" s="177"/>
      <c r="J364" s="190"/>
      <c r="K364" s="189"/>
      <c r="L364" s="189"/>
      <c r="M364" s="152" t="str">
        <f t="shared" si="5"/>
        <v/>
      </c>
    </row>
    <row r="365" spans="1:13" s="14" customFormat="1" ht="15.95" customHeight="1" x14ac:dyDescent="0.2">
      <c r="A365" s="10"/>
      <c r="B365" s="97">
        <v>355</v>
      </c>
      <c r="C365" s="138"/>
      <c r="D365" s="100"/>
      <c r="E365" s="96"/>
      <c r="F365" s="98"/>
      <c r="G365" s="99"/>
      <c r="H365" s="98"/>
      <c r="I365" s="177"/>
      <c r="J365" s="190"/>
      <c r="K365" s="189"/>
      <c r="L365" s="189"/>
      <c r="M365" s="152" t="str">
        <f t="shared" si="5"/>
        <v/>
      </c>
    </row>
    <row r="366" spans="1:13" s="14" customFormat="1" ht="15.95" customHeight="1" x14ac:dyDescent="0.2">
      <c r="A366" s="10"/>
      <c r="B366" s="97">
        <v>356</v>
      </c>
      <c r="C366" s="138"/>
      <c r="D366" s="100"/>
      <c r="E366" s="96"/>
      <c r="F366" s="98"/>
      <c r="G366" s="99"/>
      <c r="H366" s="98"/>
      <c r="I366" s="177"/>
      <c r="J366" s="190"/>
      <c r="K366" s="189"/>
      <c r="L366" s="189"/>
      <c r="M366" s="152" t="str">
        <f t="shared" si="5"/>
        <v/>
      </c>
    </row>
    <row r="367" spans="1:13" s="14" customFormat="1" ht="15.95" customHeight="1" x14ac:dyDescent="0.2">
      <c r="A367" s="10"/>
      <c r="B367" s="97">
        <v>357</v>
      </c>
      <c r="C367" s="138"/>
      <c r="D367" s="100"/>
      <c r="E367" s="96"/>
      <c r="F367" s="98"/>
      <c r="G367" s="99"/>
      <c r="H367" s="98"/>
      <c r="I367" s="177"/>
      <c r="J367" s="190"/>
      <c r="K367" s="189"/>
      <c r="L367" s="189"/>
      <c r="M367" s="152" t="str">
        <f t="shared" si="5"/>
        <v/>
      </c>
    </row>
    <row r="368" spans="1:13" s="14" customFormat="1" ht="15.95" customHeight="1" x14ac:dyDescent="0.2">
      <c r="A368" s="10"/>
      <c r="B368" s="97">
        <v>358</v>
      </c>
      <c r="C368" s="138"/>
      <c r="D368" s="100"/>
      <c r="E368" s="96"/>
      <c r="F368" s="98"/>
      <c r="G368" s="99"/>
      <c r="H368" s="98"/>
      <c r="I368" s="177"/>
      <c r="J368" s="190"/>
      <c r="K368" s="189"/>
      <c r="L368" s="189"/>
      <c r="M368" s="152" t="str">
        <f t="shared" si="5"/>
        <v/>
      </c>
    </row>
    <row r="369" spans="1:13" s="14" customFormat="1" ht="15.95" customHeight="1" x14ac:dyDescent="0.2">
      <c r="A369" s="10"/>
      <c r="B369" s="97">
        <v>359</v>
      </c>
      <c r="C369" s="138"/>
      <c r="D369" s="100"/>
      <c r="E369" s="96"/>
      <c r="F369" s="98"/>
      <c r="G369" s="99"/>
      <c r="H369" s="98"/>
      <c r="I369" s="177"/>
      <c r="J369" s="190"/>
      <c r="K369" s="189"/>
      <c r="L369" s="189"/>
      <c r="M369" s="152" t="str">
        <f t="shared" si="5"/>
        <v/>
      </c>
    </row>
    <row r="370" spans="1:13" s="14" customFormat="1" ht="15.95" customHeight="1" x14ac:dyDescent="0.2">
      <c r="A370" s="10"/>
      <c r="B370" s="97">
        <v>360</v>
      </c>
      <c r="C370" s="138"/>
      <c r="D370" s="100"/>
      <c r="E370" s="96"/>
      <c r="F370" s="98"/>
      <c r="G370" s="99"/>
      <c r="H370" s="98"/>
      <c r="I370" s="177"/>
      <c r="J370" s="190"/>
      <c r="K370" s="189"/>
      <c r="L370" s="189"/>
      <c r="M370" s="152" t="str">
        <f t="shared" si="5"/>
        <v/>
      </c>
    </row>
    <row r="371" spans="1:13" s="14" customFormat="1" ht="15.95" customHeight="1" x14ac:dyDescent="0.2">
      <c r="A371" s="10"/>
      <c r="B371" s="97">
        <v>361</v>
      </c>
      <c r="C371" s="138"/>
      <c r="D371" s="100"/>
      <c r="E371" s="96"/>
      <c r="F371" s="98"/>
      <c r="G371" s="99"/>
      <c r="H371" s="98"/>
      <c r="I371" s="177"/>
      <c r="J371" s="190"/>
      <c r="K371" s="189"/>
      <c r="L371" s="189"/>
      <c r="M371" s="152" t="str">
        <f t="shared" si="5"/>
        <v/>
      </c>
    </row>
    <row r="372" spans="1:13" s="14" customFormat="1" ht="15.95" customHeight="1" x14ac:dyDescent="0.2">
      <c r="A372" s="10"/>
      <c r="B372" s="97">
        <v>362</v>
      </c>
      <c r="C372" s="138"/>
      <c r="D372" s="100"/>
      <c r="E372" s="96"/>
      <c r="F372" s="98"/>
      <c r="G372" s="99"/>
      <c r="H372" s="98"/>
      <c r="I372" s="177"/>
      <c r="J372" s="190"/>
      <c r="K372" s="189"/>
      <c r="L372" s="189"/>
      <c r="M372" s="152" t="str">
        <f t="shared" si="5"/>
        <v/>
      </c>
    </row>
    <row r="373" spans="1:13" s="14" customFormat="1" ht="15.95" customHeight="1" x14ac:dyDescent="0.2">
      <c r="A373" s="10"/>
      <c r="B373" s="97">
        <v>363</v>
      </c>
      <c r="C373" s="138"/>
      <c r="D373" s="100"/>
      <c r="E373" s="96"/>
      <c r="F373" s="98"/>
      <c r="G373" s="99"/>
      <c r="H373" s="98"/>
      <c r="I373" s="177"/>
      <c r="J373" s="190"/>
      <c r="K373" s="189"/>
      <c r="L373" s="189"/>
      <c r="M373" s="152" t="str">
        <f t="shared" si="5"/>
        <v/>
      </c>
    </row>
    <row r="374" spans="1:13" s="14" customFormat="1" ht="15.95" customHeight="1" x14ac:dyDescent="0.2">
      <c r="A374" s="10"/>
      <c r="B374" s="97">
        <v>364</v>
      </c>
      <c r="C374" s="138"/>
      <c r="D374" s="100"/>
      <c r="E374" s="96"/>
      <c r="F374" s="98"/>
      <c r="G374" s="99"/>
      <c r="H374" s="98"/>
      <c r="I374" s="177"/>
      <c r="J374" s="190"/>
      <c r="K374" s="189"/>
      <c r="L374" s="189"/>
      <c r="M374" s="152" t="str">
        <f t="shared" si="5"/>
        <v/>
      </c>
    </row>
    <row r="375" spans="1:13" s="14" customFormat="1" ht="15.95" customHeight="1" x14ac:dyDescent="0.2">
      <c r="A375" s="10"/>
      <c r="B375" s="97">
        <v>365</v>
      </c>
      <c r="C375" s="138"/>
      <c r="D375" s="100"/>
      <c r="E375" s="96"/>
      <c r="F375" s="98"/>
      <c r="G375" s="99"/>
      <c r="H375" s="98"/>
      <c r="I375" s="177"/>
      <c r="J375" s="190"/>
      <c r="K375" s="189"/>
      <c r="L375" s="189"/>
      <c r="M375" s="152" t="str">
        <f t="shared" si="5"/>
        <v/>
      </c>
    </row>
    <row r="376" spans="1:13" s="14" customFormat="1" ht="15.95" customHeight="1" x14ac:dyDescent="0.2">
      <c r="A376" s="10"/>
      <c r="B376" s="97">
        <v>366</v>
      </c>
      <c r="C376" s="138"/>
      <c r="D376" s="100"/>
      <c r="E376" s="96"/>
      <c r="F376" s="98"/>
      <c r="G376" s="99"/>
      <c r="H376" s="98"/>
      <c r="I376" s="177"/>
      <c r="J376" s="190"/>
      <c r="K376" s="189"/>
      <c r="L376" s="189"/>
      <c r="M376" s="152" t="str">
        <f t="shared" si="5"/>
        <v/>
      </c>
    </row>
    <row r="377" spans="1:13" s="14" customFormat="1" ht="15.95" customHeight="1" x14ac:dyDescent="0.2">
      <c r="A377" s="10"/>
      <c r="B377" s="97">
        <v>367</v>
      </c>
      <c r="C377" s="138"/>
      <c r="D377" s="100"/>
      <c r="E377" s="96"/>
      <c r="F377" s="98"/>
      <c r="G377" s="99"/>
      <c r="H377" s="98"/>
      <c r="I377" s="177"/>
      <c r="J377" s="190"/>
      <c r="K377" s="189"/>
      <c r="L377" s="189"/>
      <c r="M377" s="152" t="str">
        <f t="shared" si="5"/>
        <v/>
      </c>
    </row>
    <row r="378" spans="1:13" s="14" customFormat="1" ht="15.95" customHeight="1" x14ac:dyDescent="0.2">
      <c r="A378" s="10"/>
      <c r="B378" s="97">
        <v>368</v>
      </c>
      <c r="C378" s="138"/>
      <c r="D378" s="100"/>
      <c r="E378" s="96"/>
      <c r="F378" s="98"/>
      <c r="G378" s="99"/>
      <c r="H378" s="98"/>
      <c r="I378" s="177"/>
      <c r="J378" s="190"/>
      <c r="K378" s="189"/>
      <c r="L378" s="189"/>
      <c r="M378" s="152" t="str">
        <f t="shared" si="5"/>
        <v/>
      </c>
    </row>
    <row r="379" spans="1:13" s="14" customFormat="1" ht="15.95" customHeight="1" x14ac:dyDescent="0.2">
      <c r="A379" s="10"/>
      <c r="B379" s="97">
        <v>369</v>
      </c>
      <c r="C379" s="138"/>
      <c r="D379" s="100"/>
      <c r="E379" s="96"/>
      <c r="F379" s="98"/>
      <c r="G379" s="99"/>
      <c r="H379" s="98"/>
      <c r="I379" s="177"/>
      <c r="J379" s="190"/>
      <c r="K379" s="189"/>
      <c r="L379" s="189"/>
      <c r="M379" s="152" t="str">
        <f t="shared" si="5"/>
        <v/>
      </c>
    </row>
    <row r="380" spans="1:13" s="14" customFormat="1" ht="15.95" customHeight="1" x14ac:dyDescent="0.2">
      <c r="A380" s="10"/>
      <c r="B380" s="97">
        <v>370</v>
      </c>
      <c r="C380" s="138"/>
      <c r="D380" s="100"/>
      <c r="E380" s="96"/>
      <c r="F380" s="98"/>
      <c r="G380" s="99"/>
      <c r="H380" s="98"/>
      <c r="I380" s="177"/>
      <c r="J380" s="190"/>
      <c r="K380" s="189"/>
      <c r="L380" s="189"/>
      <c r="M380" s="152" t="str">
        <f t="shared" si="5"/>
        <v/>
      </c>
    </row>
    <row r="381" spans="1:13" s="14" customFormat="1" ht="15.95" customHeight="1" x14ac:dyDescent="0.2">
      <c r="A381" s="10"/>
      <c r="B381" s="97">
        <v>371</v>
      </c>
      <c r="C381" s="138"/>
      <c r="D381" s="100"/>
      <c r="E381" s="96"/>
      <c r="F381" s="98"/>
      <c r="G381" s="99"/>
      <c r="H381" s="98"/>
      <c r="I381" s="177"/>
      <c r="J381" s="190"/>
      <c r="K381" s="189"/>
      <c r="L381" s="189"/>
      <c r="M381" s="152" t="str">
        <f t="shared" si="5"/>
        <v/>
      </c>
    </row>
    <row r="382" spans="1:13" s="14" customFormat="1" ht="15.95" customHeight="1" x14ac:dyDescent="0.2">
      <c r="A382" s="10"/>
      <c r="B382" s="97">
        <v>372</v>
      </c>
      <c r="C382" s="138"/>
      <c r="D382" s="100"/>
      <c r="E382" s="96"/>
      <c r="F382" s="98"/>
      <c r="G382" s="99"/>
      <c r="H382" s="98"/>
      <c r="I382" s="177"/>
      <c r="J382" s="190"/>
      <c r="K382" s="189"/>
      <c r="L382" s="189"/>
      <c r="M382" s="152" t="str">
        <f t="shared" si="5"/>
        <v/>
      </c>
    </row>
    <row r="383" spans="1:13" s="14" customFormat="1" ht="15.95" customHeight="1" x14ac:dyDescent="0.2">
      <c r="A383" s="10"/>
      <c r="B383" s="97">
        <v>373</v>
      </c>
      <c r="C383" s="138"/>
      <c r="D383" s="100"/>
      <c r="E383" s="96"/>
      <c r="F383" s="98"/>
      <c r="G383" s="99"/>
      <c r="H383" s="98"/>
      <c r="I383" s="177"/>
      <c r="J383" s="190"/>
      <c r="K383" s="189"/>
      <c r="L383" s="189"/>
      <c r="M383" s="152" t="str">
        <f t="shared" si="5"/>
        <v/>
      </c>
    </row>
    <row r="384" spans="1:13" s="14" customFormat="1" ht="15.95" customHeight="1" x14ac:dyDescent="0.2">
      <c r="A384" s="10"/>
      <c r="B384" s="97">
        <v>374</v>
      </c>
      <c r="C384" s="138"/>
      <c r="D384" s="100"/>
      <c r="E384" s="96"/>
      <c r="F384" s="98"/>
      <c r="G384" s="99"/>
      <c r="H384" s="98"/>
      <c r="I384" s="177"/>
      <c r="J384" s="190"/>
      <c r="K384" s="189"/>
      <c r="L384" s="189"/>
      <c r="M384" s="152" t="str">
        <f t="shared" si="5"/>
        <v/>
      </c>
    </row>
    <row r="385" spans="1:13" s="14" customFormat="1" ht="15.95" customHeight="1" x14ac:dyDescent="0.2">
      <c r="A385" s="10"/>
      <c r="B385" s="97">
        <v>375</v>
      </c>
      <c r="C385" s="138"/>
      <c r="D385" s="100"/>
      <c r="E385" s="96"/>
      <c r="F385" s="98"/>
      <c r="G385" s="99"/>
      <c r="H385" s="98"/>
      <c r="I385" s="177"/>
      <c r="J385" s="190"/>
      <c r="K385" s="189"/>
      <c r="L385" s="189"/>
      <c r="M385" s="152" t="str">
        <f t="shared" si="5"/>
        <v/>
      </c>
    </row>
    <row r="386" spans="1:13" s="14" customFormat="1" ht="15.95" customHeight="1" x14ac:dyDescent="0.2">
      <c r="A386" s="10"/>
      <c r="B386" s="97">
        <v>376</v>
      </c>
      <c r="C386" s="138"/>
      <c r="D386" s="100"/>
      <c r="E386" s="96"/>
      <c r="F386" s="98"/>
      <c r="G386" s="99"/>
      <c r="H386" s="98"/>
      <c r="I386" s="177"/>
      <c r="J386" s="190"/>
      <c r="K386" s="189"/>
      <c r="L386" s="189"/>
      <c r="M386" s="152" t="str">
        <f t="shared" si="5"/>
        <v/>
      </c>
    </row>
    <row r="387" spans="1:13" s="14" customFormat="1" ht="15.95" customHeight="1" x14ac:dyDescent="0.2">
      <c r="A387" s="10"/>
      <c r="B387" s="97">
        <v>377</v>
      </c>
      <c r="C387" s="138"/>
      <c r="D387" s="100"/>
      <c r="E387" s="96"/>
      <c r="F387" s="98"/>
      <c r="G387" s="99"/>
      <c r="H387" s="98"/>
      <c r="I387" s="177"/>
      <c r="J387" s="190"/>
      <c r="K387" s="189"/>
      <c r="L387" s="189"/>
      <c r="M387" s="152" t="str">
        <f t="shared" si="5"/>
        <v/>
      </c>
    </row>
    <row r="388" spans="1:13" s="14" customFormat="1" ht="15.95" customHeight="1" x14ac:dyDescent="0.2">
      <c r="A388" s="10"/>
      <c r="B388" s="97">
        <v>378</v>
      </c>
      <c r="C388" s="138"/>
      <c r="D388" s="100"/>
      <c r="E388" s="96"/>
      <c r="F388" s="98"/>
      <c r="G388" s="99"/>
      <c r="H388" s="98"/>
      <c r="I388" s="177"/>
      <c r="J388" s="190"/>
      <c r="K388" s="189"/>
      <c r="L388" s="189"/>
      <c r="M388" s="152" t="str">
        <f t="shared" si="5"/>
        <v/>
      </c>
    </row>
    <row r="389" spans="1:13" s="14" customFormat="1" ht="15.95" customHeight="1" x14ac:dyDescent="0.2">
      <c r="A389" s="10"/>
      <c r="B389" s="97">
        <v>379</v>
      </c>
      <c r="C389" s="138"/>
      <c r="D389" s="100"/>
      <c r="E389" s="96"/>
      <c r="F389" s="98"/>
      <c r="G389" s="99"/>
      <c r="H389" s="98"/>
      <c r="I389" s="177"/>
      <c r="J389" s="190"/>
      <c r="K389" s="189"/>
      <c r="L389" s="189"/>
      <c r="M389" s="152" t="str">
        <f t="shared" si="5"/>
        <v/>
      </c>
    </row>
    <row r="390" spans="1:13" s="14" customFormat="1" ht="15.95" customHeight="1" x14ac:dyDescent="0.2">
      <c r="A390" s="10"/>
      <c r="B390" s="97">
        <v>380</v>
      </c>
      <c r="C390" s="138"/>
      <c r="D390" s="100"/>
      <c r="E390" s="96"/>
      <c r="F390" s="98"/>
      <c r="G390" s="99"/>
      <c r="H390" s="98"/>
      <c r="I390" s="177"/>
      <c r="J390" s="190"/>
      <c r="K390" s="189"/>
      <c r="L390" s="189"/>
      <c r="M390" s="152" t="str">
        <f t="shared" si="5"/>
        <v/>
      </c>
    </row>
    <row r="391" spans="1:13" s="14" customFormat="1" ht="15.95" customHeight="1" x14ac:dyDescent="0.2">
      <c r="A391" s="10"/>
      <c r="B391" s="97">
        <v>381</v>
      </c>
      <c r="C391" s="138"/>
      <c r="D391" s="100"/>
      <c r="E391" s="96"/>
      <c r="F391" s="98"/>
      <c r="G391" s="99"/>
      <c r="H391" s="98"/>
      <c r="I391" s="177"/>
      <c r="J391" s="190"/>
      <c r="K391" s="189"/>
      <c r="L391" s="189"/>
      <c r="M391" s="152" t="str">
        <f t="shared" si="5"/>
        <v/>
      </c>
    </row>
    <row r="392" spans="1:13" s="14" customFormat="1" ht="15.95" customHeight="1" x14ac:dyDescent="0.2">
      <c r="A392" s="10"/>
      <c r="B392" s="97">
        <v>382</v>
      </c>
      <c r="C392" s="138"/>
      <c r="D392" s="100"/>
      <c r="E392" s="96"/>
      <c r="F392" s="98"/>
      <c r="G392" s="99"/>
      <c r="H392" s="98"/>
      <c r="I392" s="177"/>
      <c r="J392" s="190"/>
      <c r="K392" s="189"/>
      <c r="L392" s="189"/>
      <c r="M392" s="152" t="str">
        <f t="shared" si="5"/>
        <v/>
      </c>
    </row>
    <row r="393" spans="1:13" s="14" customFormat="1" ht="15.95" customHeight="1" x14ac:dyDescent="0.2">
      <c r="A393" s="10"/>
      <c r="B393" s="97">
        <v>383</v>
      </c>
      <c r="C393" s="138"/>
      <c r="D393" s="100"/>
      <c r="E393" s="96"/>
      <c r="F393" s="98"/>
      <c r="G393" s="99"/>
      <c r="H393" s="98"/>
      <c r="I393" s="177"/>
      <c r="J393" s="190"/>
      <c r="K393" s="189"/>
      <c r="L393" s="189"/>
      <c r="M393" s="152" t="str">
        <f t="shared" si="5"/>
        <v/>
      </c>
    </row>
    <row r="394" spans="1:13" s="14" customFormat="1" ht="15.95" customHeight="1" x14ac:dyDescent="0.2">
      <c r="A394" s="10"/>
      <c r="B394" s="97">
        <v>384</v>
      </c>
      <c r="C394" s="138"/>
      <c r="D394" s="100"/>
      <c r="E394" s="96"/>
      <c r="F394" s="98"/>
      <c r="G394" s="99"/>
      <c r="H394" s="98"/>
      <c r="I394" s="177"/>
      <c r="J394" s="190"/>
      <c r="K394" s="189"/>
      <c r="L394" s="189"/>
      <c r="M394" s="152" t="str">
        <f t="shared" si="5"/>
        <v/>
      </c>
    </row>
    <row r="395" spans="1:13" s="14" customFormat="1" ht="15.95" customHeight="1" x14ac:dyDescent="0.2">
      <c r="A395" s="10"/>
      <c r="B395" s="97">
        <v>385</v>
      </c>
      <c r="C395" s="138"/>
      <c r="D395" s="100"/>
      <c r="E395" s="96"/>
      <c r="F395" s="98"/>
      <c r="G395" s="99"/>
      <c r="H395" s="98"/>
      <c r="I395" s="177"/>
      <c r="J395" s="190"/>
      <c r="K395" s="189"/>
      <c r="L395" s="189"/>
      <c r="M395" s="152" t="str">
        <f t="shared" si="5"/>
        <v/>
      </c>
    </row>
    <row r="396" spans="1:13" s="14" customFormat="1" ht="15.95" customHeight="1" x14ac:dyDescent="0.2">
      <c r="A396" s="10"/>
      <c r="B396" s="97">
        <v>386</v>
      </c>
      <c r="C396" s="138"/>
      <c r="D396" s="100"/>
      <c r="E396" s="96"/>
      <c r="F396" s="98"/>
      <c r="G396" s="99"/>
      <c r="H396" s="98"/>
      <c r="I396" s="177"/>
      <c r="J396" s="190"/>
      <c r="K396" s="189"/>
      <c r="L396" s="189"/>
      <c r="M396" s="152" t="str">
        <f t="shared" ref="M396:M425" si="6">IF(AND(E396="",G396=""),"",
IF(AND(E396=I396,I396&lt;&gt;"",E396&lt;&gt;""),"Samme indtægtskonto og modpost",
IF(AND(G396=I396,G396&lt;&gt;"",I396&lt;&gt;""),"Samme udgiftskonto og modpost",
IF(AND(E396="Midler fra Kræftens Bekæmpelse",J396&lt;&gt;""),"Brug ikke kontoen 'Midler fra Kræftens Bekæmpelse' i kombination med en øremærket konto",
IF(AND(J396="§18 --&gt; Næste år",G396&lt;&gt;""),"Du kan ikke bogføre udgifter på §18 midler til brug næste år",
IF(AND(I396="Arv - Central",G396&lt;&gt;"Arv - Lokal",E396=""),"Bogfør ikke udgifter med modpost 'Arv - Central'",
IF(AND(OR(I396="Arv - Central",I396="Arv - Lokal"),J396="")=TRUE,"Husk at vælge den arvekonto du har defineret i stamoplysninger under øremærket konti i kolonne J",
"")))))))</f>
        <v/>
      </c>
    </row>
    <row r="397" spans="1:13" s="14" customFormat="1" ht="15.95" customHeight="1" x14ac:dyDescent="0.2">
      <c r="A397" s="10"/>
      <c r="B397" s="97">
        <v>387</v>
      </c>
      <c r="C397" s="138"/>
      <c r="D397" s="100"/>
      <c r="E397" s="96"/>
      <c r="F397" s="98"/>
      <c r="G397" s="99"/>
      <c r="H397" s="98"/>
      <c r="I397" s="177"/>
      <c r="J397" s="190"/>
      <c r="K397" s="189"/>
      <c r="L397" s="189"/>
      <c r="M397" s="152" t="str">
        <f t="shared" si="6"/>
        <v/>
      </c>
    </row>
    <row r="398" spans="1:13" s="14" customFormat="1" ht="15.95" customHeight="1" x14ac:dyDescent="0.2">
      <c r="A398" s="10"/>
      <c r="B398" s="97">
        <v>388</v>
      </c>
      <c r="C398" s="138"/>
      <c r="D398" s="100"/>
      <c r="E398" s="96"/>
      <c r="F398" s="98"/>
      <c r="G398" s="99"/>
      <c r="H398" s="98"/>
      <c r="I398" s="177"/>
      <c r="J398" s="190"/>
      <c r="K398" s="189"/>
      <c r="L398" s="189"/>
      <c r="M398" s="152" t="str">
        <f t="shared" si="6"/>
        <v/>
      </c>
    </row>
    <row r="399" spans="1:13" s="14" customFormat="1" ht="15.95" customHeight="1" x14ac:dyDescent="0.2">
      <c r="A399" s="10"/>
      <c r="B399" s="97">
        <v>389</v>
      </c>
      <c r="C399" s="138"/>
      <c r="D399" s="100"/>
      <c r="E399" s="96"/>
      <c r="F399" s="98"/>
      <c r="G399" s="99"/>
      <c r="H399" s="98"/>
      <c r="I399" s="177"/>
      <c r="J399" s="190"/>
      <c r="K399" s="189"/>
      <c r="L399" s="189"/>
      <c r="M399" s="152" t="str">
        <f t="shared" si="6"/>
        <v/>
      </c>
    </row>
    <row r="400" spans="1:13" s="14" customFormat="1" ht="15.95" customHeight="1" x14ac:dyDescent="0.2">
      <c r="A400" s="10"/>
      <c r="B400" s="97">
        <v>390</v>
      </c>
      <c r="C400" s="138"/>
      <c r="D400" s="100"/>
      <c r="E400" s="96"/>
      <c r="F400" s="98"/>
      <c r="G400" s="99"/>
      <c r="H400" s="98"/>
      <c r="I400" s="177"/>
      <c r="J400" s="190"/>
      <c r="K400" s="189"/>
      <c r="L400" s="189"/>
      <c r="M400" s="152" t="str">
        <f t="shared" si="6"/>
        <v/>
      </c>
    </row>
    <row r="401" spans="1:13" s="14" customFormat="1" ht="15.95" customHeight="1" x14ac:dyDescent="0.2">
      <c r="A401" s="10"/>
      <c r="B401" s="97">
        <v>391</v>
      </c>
      <c r="C401" s="138"/>
      <c r="D401" s="100"/>
      <c r="E401" s="96"/>
      <c r="F401" s="98"/>
      <c r="G401" s="99"/>
      <c r="H401" s="98"/>
      <c r="I401" s="177"/>
      <c r="J401" s="190"/>
      <c r="K401" s="189"/>
      <c r="L401" s="189"/>
      <c r="M401" s="152" t="str">
        <f t="shared" si="6"/>
        <v/>
      </c>
    </row>
    <row r="402" spans="1:13" s="14" customFormat="1" ht="15.95" customHeight="1" x14ac:dyDescent="0.2">
      <c r="A402" s="10"/>
      <c r="B402" s="97">
        <v>392</v>
      </c>
      <c r="C402" s="138"/>
      <c r="D402" s="100"/>
      <c r="E402" s="96"/>
      <c r="F402" s="98"/>
      <c r="G402" s="99"/>
      <c r="H402" s="98"/>
      <c r="I402" s="177"/>
      <c r="J402" s="190"/>
      <c r="K402" s="189"/>
      <c r="L402" s="189"/>
      <c r="M402" s="152" t="str">
        <f t="shared" si="6"/>
        <v/>
      </c>
    </row>
    <row r="403" spans="1:13" s="14" customFormat="1" ht="15.95" customHeight="1" x14ac:dyDescent="0.2">
      <c r="A403" s="10"/>
      <c r="B403" s="97">
        <v>393</v>
      </c>
      <c r="C403" s="138"/>
      <c r="D403" s="100"/>
      <c r="E403" s="96"/>
      <c r="F403" s="98"/>
      <c r="G403" s="99"/>
      <c r="H403" s="98"/>
      <c r="I403" s="177"/>
      <c r="J403" s="190"/>
      <c r="K403" s="189"/>
      <c r="L403" s="189"/>
      <c r="M403" s="152" t="str">
        <f t="shared" si="6"/>
        <v/>
      </c>
    </row>
    <row r="404" spans="1:13" s="14" customFormat="1" ht="15.95" customHeight="1" x14ac:dyDescent="0.2">
      <c r="A404" s="10"/>
      <c r="B404" s="97">
        <v>394</v>
      </c>
      <c r="C404" s="138"/>
      <c r="D404" s="100"/>
      <c r="E404" s="96"/>
      <c r="F404" s="98"/>
      <c r="G404" s="99"/>
      <c r="H404" s="98"/>
      <c r="I404" s="177"/>
      <c r="J404" s="190"/>
      <c r="K404" s="189"/>
      <c r="L404" s="189"/>
      <c r="M404" s="152" t="str">
        <f t="shared" si="6"/>
        <v/>
      </c>
    </row>
    <row r="405" spans="1:13" s="14" customFormat="1" ht="15.95" customHeight="1" x14ac:dyDescent="0.2">
      <c r="A405" s="10"/>
      <c r="B405" s="97">
        <v>395</v>
      </c>
      <c r="C405" s="138"/>
      <c r="D405" s="100"/>
      <c r="E405" s="96"/>
      <c r="F405" s="98"/>
      <c r="G405" s="99"/>
      <c r="H405" s="98"/>
      <c r="I405" s="177"/>
      <c r="J405" s="190"/>
      <c r="K405" s="189"/>
      <c r="L405" s="189"/>
      <c r="M405" s="152" t="str">
        <f t="shared" si="6"/>
        <v/>
      </c>
    </row>
    <row r="406" spans="1:13" s="14" customFormat="1" ht="15.95" customHeight="1" x14ac:dyDescent="0.2">
      <c r="A406" s="10"/>
      <c r="B406" s="97">
        <v>396</v>
      </c>
      <c r="C406" s="138"/>
      <c r="D406" s="100"/>
      <c r="E406" s="96"/>
      <c r="F406" s="98"/>
      <c r="G406" s="99"/>
      <c r="H406" s="98"/>
      <c r="I406" s="177"/>
      <c r="J406" s="190"/>
      <c r="K406" s="189"/>
      <c r="L406" s="189"/>
      <c r="M406" s="152" t="str">
        <f t="shared" si="6"/>
        <v/>
      </c>
    </row>
    <row r="407" spans="1:13" s="14" customFormat="1" ht="15.95" customHeight="1" x14ac:dyDescent="0.2">
      <c r="A407" s="10"/>
      <c r="B407" s="97">
        <v>397</v>
      </c>
      <c r="C407" s="138"/>
      <c r="D407" s="100"/>
      <c r="E407" s="96"/>
      <c r="F407" s="98"/>
      <c r="G407" s="99"/>
      <c r="H407" s="98"/>
      <c r="I407" s="177"/>
      <c r="J407" s="190"/>
      <c r="K407" s="189"/>
      <c r="L407" s="189"/>
      <c r="M407" s="152" t="str">
        <f t="shared" si="6"/>
        <v/>
      </c>
    </row>
    <row r="408" spans="1:13" s="14" customFormat="1" ht="15.95" customHeight="1" x14ac:dyDescent="0.2">
      <c r="A408" s="10"/>
      <c r="B408" s="97">
        <v>398</v>
      </c>
      <c r="C408" s="138"/>
      <c r="D408" s="100"/>
      <c r="E408" s="96"/>
      <c r="F408" s="98"/>
      <c r="G408" s="99"/>
      <c r="H408" s="98"/>
      <c r="I408" s="177"/>
      <c r="J408" s="190"/>
      <c r="K408" s="189"/>
      <c r="L408" s="189"/>
      <c r="M408" s="152" t="str">
        <f t="shared" si="6"/>
        <v/>
      </c>
    </row>
    <row r="409" spans="1:13" s="14" customFormat="1" ht="15.95" customHeight="1" x14ac:dyDescent="0.2">
      <c r="A409" s="10"/>
      <c r="B409" s="97">
        <v>399</v>
      </c>
      <c r="C409" s="138"/>
      <c r="D409" s="100"/>
      <c r="E409" s="96"/>
      <c r="F409" s="98"/>
      <c r="G409" s="99"/>
      <c r="H409" s="98"/>
      <c r="I409" s="177"/>
      <c r="J409" s="190"/>
      <c r="K409" s="189"/>
      <c r="L409" s="189"/>
      <c r="M409" s="152" t="str">
        <f t="shared" si="6"/>
        <v/>
      </c>
    </row>
    <row r="410" spans="1:13" s="14" customFormat="1" ht="15.95" customHeight="1" x14ac:dyDescent="0.2">
      <c r="A410" s="10"/>
      <c r="B410" s="97">
        <v>400</v>
      </c>
      <c r="C410" s="138"/>
      <c r="D410" s="100"/>
      <c r="E410" s="96"/>
      <c r="F410" s="98"/>
      <c r="G410" s="99"/>
      <c r="H410" s="98"/>
      <c r="I410" s="177"/>
      <c r="J410" s="190"/>
      <c r="K410" s="189"/>
      <c r="L410" s="189"/>
      <c r="M410" s="152" t="str">
        <f t="shared" si="6"/>
        <v/>
      </c>
    </row>
    <row r="411" spans="1:13" s="14" customFormat="1" ht="15.95" customHeight="1" x14ac:dyDescent="0.2">
      <c r="A411" s="10"/>
      <c r="B411" s="97">
        <v>401</v>
      </c>
      <c r="C411" s="138"/>
      <c r="D411" s="100"/>
      <c r="E411" s="96"/>
      <c r="F411" s="98"/>
      <c r="G411" s="99"/>
      <c r="H411" s="98"/>
      <c r="I411" s="177"/>
      <c r="J411" s="190"/>
      <c r="K411" s="189"/>
      <c r="L411" s="189"/>
      <c r="M411" s="152" t="str">
        <f t="shared" si="6"/>
        <v/>
      </c>
    </row>
    <row r="412" spans="1:13" s="14" customFormat="1" ht="15.95" customHeight="1" x14ac:dyDescent="0.2">
      <c r="A412" s="10"/>
      <c r="B412" s="97">
        <v>402</v>
      </c>
      <c r="C412" s="138"/>
      <c r="D412" s="100"/>
      <c r="E412" s="96"/>
      <c r="F412" s="98"/>
      <c r="G412" s="99"/>
      <c r="H412" s="98"/>
      <c r="I412" s="177"/>
      <c r="J412" s="190"/>
      <c r="K412" s="189"/>
      <c r="L412" s="189"/>
      <c r="M412" s="152" t="str">
        <f t="shared" si="6"/>
        <v/>
      </c>
    </row>
    <row r="413" spans="1:13" s="14" customFormat="1" ht="15.95" customHeight="1" x14ac:dyDescent="0.2">
      <c r="A413" s="10"/>
      <c r="B413" s="97">
        <v>403</v>
      </c>
      <c r="C413" s="138"/>
      <c r="D413" s="100"/>
      <c r="E413" s="96"/>
      <c r="F413" s="98"/>
      <c r="G413" s="99"/>
      <c r="H413" s="98"/>
      <c r="I413" s="177"/>
      <c r="J413" s="190"/>
      <c r="K413" s="189"/>
      <c r="L413" s="189"/>
      <c r="M413" s="152" t="str">
        <f t="shared" si="6"/>
        <v/>
      </c>
    </row>
    <row r="414" spans="1:13" s="14" customFormat="1" ht="15.95" customHeight="1" x14ac:dyDescent="0.2">
      <c r="A414" s="10"/>
      <c r="B414" s="97">
        <v>404</v>
      </c>
      <c r="C414" s="138"/>
      <c r="D414" s="100"/>
      <c r="E414" s="96"/>
      <c r="F414" s="98"/>
      <c r="G414" s="99"/>
      <c r="H414" s="98"/>
      <c r="I414" s="177"/>
      <c r="J414" s="190"/>
      <c r="K414" s="189"/>
      <c r="L414" s="189"/>
      <c r="M414" s="152" t="str">
        <f t="shared" si="6"/>
        <v/>
      </c>
    </row>
    <row r="415" spans="1:13" s="14" customFormat="1" ht="15.95" customHeight="1" x14ac:dyDescent="0.2">
      <c r="A415" s="10"/>
      <c r="B415" s="97">
        <v>405</v>
      </c>
      <c r="C415" s="138"/>
      <c r="D415" s="100"/>
      <c r="E415" s="96"/>
      <c r="F415" s="98"/>
      <c r="G415" s="99"/>
      <c r="H415" s="98"/>
      <c r="I415" s="177"/>
      <c r="J415" s="190"/>
      <c r="K415" s="189"/>
      <c r="L415" s="189"/>
      <c r="M415" s="152" t="str">
        <f t="shared" si="6"/>
        <v/>
      </c>
    </row>
    <row r="416" spans="1:13" s="14" customFormat="1" ht="15.95" customHeight="1" x14ac:dyDescent="0.2">
      <c r="A416" s="10"/>
      <c r="B416" s="97">
        <v>406</v>
      </c>
      <c r="C416" s="138"/>
      <c r="D416" s="100"/>
      <c r="E416" s="96"/>
      <c r="F416" s="98"/>
      <c r="G416" s="99"/>
      <c r="H416" s="98"/>
      <c r="I416" s="177"/>
      <c r="J416" s="190"/>
      <c r="K416" s="189"/>
      <c r="L416" s="189"/>
      <c r="M416" s="152" t="str">
        <f t="shared" si="6"/>
        <v/>
      </c>
    </row>
    <row r="417" spans="1:13" s="14" customFormat="1" ht="15.95" customHeight="1" x14ac:dyDescent="0.2">
      <c r="A417" s="10"/>
      <c r="B417" s="97">
        <v>407</v>
      </c>
      <c r="C417" s="138"/>
      <c r="D417" s="100"/>
      <c r="E417" s="96"/>
      <c r="F417" s="98"/>
      <c r="G417" s="99"/>
      <c r="H417" s="98"/>
      <c r="I417" s="177"/>
      <c r="J417" s="190"/>
      <c r="K417" s="189"/>
      <c r="L417" s="189"/>
      <c r="M417" s="152" t="str">
        <f t="shared" si="6"/>
        <v/>
      </c>
    </row>
    <row r="418" spans="1:13" s="14" customFormat="1" ht="15.95" customHeight="1" x14ac:dyDescent="0.2">
      <c r="A418" s="10"/>
      <c r="B418" s="97">
        <v>408</v>
      </c>
      <c r="C418" s="138"/>
      <c r="D418" s="100"/>
      <c r="E418" s="96"/>
      <c r="F418" s="98"/>
      <c r="G418" s="99"/>
      <c r="H418" s="98"/>
      <c r="I418" s="177"/>
      <c r="J418" s="190"/>
      <c r="K418" s="189"/>
      <c r="L418" s="189"/>
      <c r="M418" s="152" t="str">
        <f t="shared" si="6"/>
        <v/>
      </c>
    </row>
    <row r="419" spans="1:13" s="14" customFormat="1" ht="15.95" customHeight="1" x14ac:dyDescent="0.2">
      <c r="A419" s="10"/>
      <c r="B419" s="97">
        <v>409</v>
      </c>
      <c r="C419" s="138"/>
      <c r="D419" s="100"/>
      <c r="E419" s="96"/>
      <c r="F419" s="98"/>
      <c r="G419" s="99"/>
      <c r="H419" s="98"/>
      <c r="I419" s="177"/>
      <c r="J419" s="190"/>
      <c r="K419" s="189"/>
      <c r="L419" s="189"/>
      <c r="M419" s="152" t="str">
        <f t="shared" si="6"/>
        <v/>
      </c>
    </row>
    <row r="420" spans="1:13" s="14" customFormat="1" ht="15.95" customHeight="1" x14ac:dyDescent="0.2">
      <c r="A420" s="10"/>
      <c r="B420" s="97">
        <v>410</v>
      </c>
      <c r="C420" s="138"/>
      <c r="D420" s="100"/>
      <c r="E420" s="96"/>
      <c r="F420" s="98"/>
      <c r="G420" s="99"/>
      <c r="H420" s="98"/>
      <c r="I420" s="177"/>
      <c r="J420" s="190"/>
      <c r="K420" s="189"/>
      <c r="L420" s="189"/>
      <c r="M420" s="152" t="str">
        <f t="shared" si="6"/>
        <v/>
      </c>
    </row>
    <row r="421" spans="1:13" s="14" customFormat="1" ht="15.95" customHeight="1" x14ac:dyDescent="0.2">
      <c r="A421" s="10"/>
      <c r="B421" s="97">
        <v>411</v>
      </c>
      <c r="C421" s="138"/>
      <c r="D421" s="100"/>
      <c r="E421" s="96"/>
      <c r="F421" s="98"/>
      <c r="G421" s="99"/>
      <c r="H421" s="98"/>
      <c r="I421" s="177"/>
      <c r="J421" s="190"/>
      <c r="K421" s="189"/>
      <c r="L421" s="189"/>
      <c r="M421" s="152" t="str">
        <f t="shared" si="6"/>
        <v/>
      </c>
    </row>
    <row r="422" spans="1:13" s="14" customFormat="1" ht="15.95" customHeight="1" x14ac:dyDescent="0.2">
      <c r="A422" s="10"/>
      <c r="B422" s="97">
        <v>412</v>
      </c>
      <c r="C422" s="138"/>
      <c r="D422" s="100"/>
      <c r="E422" s="96"/>
      <c r="F422" s="98"/>
      <c r="G422" s="99"/>
      <c r="H422" s="98"/>
      <c r="I422" s="177"/>
      <c r="J422" s="190"/>
      <c r="K422" s="189"/>
      <c r="L422" s="189"/>
      <c r="M422" s="152" t="str">
        <f t="shared" si="6"/>
        <v/>
      </c>
    </row>
    <row r="423" spans="1:13" s="14" customFormat="1" ht="15.95" customHeight="1" x14ac:dyDescent="0.2">
      <c r="A423" s="10"/>
      <c r="B423" s="97">
        <v>413</v>
      </c>
      <c r="C423" s="138"/>
      <c r="D423" s="100"/>
      <c r="E423" s="96"/>
      <c r="F423" s="98"/>
      <c r="G423" s="99"/>
      <c r="H423" s="98"/>
      <c r="I423" s="177"/>
      <c r="J423" s="190"/>
      <c r="K423" s="189"/>
      <c r="L423" s="189"/>
      <c r="M423" s="152" t="str">
        <f t="shared" si="6"/>
        <v/>
      </c>
    </row>
    <row r="424" spans="1:13" s="14" customFormat="1" ht="15.95" customHeight="1" x14ac:dyDescent="0.2">
      <c r="A424" s="10"/>
      <c r="B424" s="97">
        <v>414</v>
      </c>
      <c r="C424" s="138"/>
      <c r="D424" s="100"/>
      <c r="E424" s="96"/>
      <c r="F424" s="98"/>
      <c r="G424" s="99"/>
      <c r="H424" s="98"/>
      <c r="I424" s="177"/>
      <c r="J424" s="190"/>
      <c r="K424" s="189"/>
      <c r="L424" s="189"/>
      <c r="M424" s="152" t="str">
        <f t="shared" si="6"/>
        <v/>
      </c>
    </row>
    <row r="425" spans="1:13" s="14" customFormat="1" ht="15.95" customHeight="1" thickBot="1" x14ac:dyDescent="0.25">
      <c r="A425" s="10"/>
      <c r="B425" s="135">
        <v>415</v>
      </c>
      <c r="C425" s="140"/>
      <c r="D425" s="101"/>
      <c r="E425" s="102"/>
      <c r="F425" s="103"/>
      <c r="G425" s="104"/>
      <c r="H425" s="103"/>
      <c r="I425" s="179"/>
      <c r="J425" s="192"/>
      <c r="K425" s="193"/>
      <c r="L425" s="193"/>
      <c r="M425" s="152" t="str">
        <f t="shared" si="6"/>
        <v/>
      </c>
    </row>
    <row r="426" spans="1:13" s="12" customFormat="1" x14ac:dyDescent="0.2">
      <c r="B426" s="125"/>
      <c r="C426" s="162">
        <v>0</v>
      </c>
      <c r="D426" s="162">
        <v>0</v>
      </c>
      <c r="E426" s="162">
        <v>0</v>
      </c>
      <c r="F426" s="162">
        <v>0</v>
      </c>
      <c r="G426" s="162">
        <v>0</v>
      </c>
      <c r="H426" s="162">
        <v>0</v>
      </c>
      <c r="I426" s="180">
        <v>0</v>
      </c>
      <c r="J426" s="162">
        <v>0</v>
      </c>
      <c r="K426" s="162">
        <v>0</v>
      </c>
      <c r="L426" s="162">
        <v>0</v>
      </c>
      <c r="M426" s="163"/>
    </row>
  </sheetData>
  <sheetProtection algorithmName="SHA-512" hashValue="/orTZeXZnKbn6lYTOvrV1RQS14txgOQ5l3v7ZWJnSMdqyTHhW3DRIkSE8lmbGrynYCuCOsMgA+21oKrkuHqmoQ==" saltValue="LuD2JRo9wjmul78NbNtulg==" spinCount="100000" sheet="1" sort="0" autoFilter="0"/>
  <autoFilter ref="B9:L425" xr:uid="{00000000-0001-0000-0400-000000000000}"/>
  <dataConsolidate/>
  <phoneticPr fontId="3" type="noConversion"/>
  <pageMargins left="0.74803149606299213" right="0.74803149606299213" top="0.98425196850393704" bottom="0.98425196850393704" header="0.51181102362204722" footer="0.51181102362204722"/>
  <pageSetup paperSize="9" scale="41" fitToHeight="0" orientation="landscape" r:id="rId1"/>
  <headerFooter alignWithMargins="0"/>
  <rowBreaks count="2" manualBreakCount="2">
    <brk id="353" max="12" man="1"/>
    <brk id="424" max="12" man="1"/>
  </rowBreaks>
  <extLst>
    <ext xmlns:x14="http://schemas.microsoft.com/office/spreadsheetml/2009/9/main" uri="{CCE6A557-97BC-4b89-ADB6-D9C93CAAB3DF}">
      <x14:dataValidations xmlns:xm="http://schemas.microsoft.com/office/excel/2006/main" xWindow="665" yWindow="389" count="6">
        <x14:dataValidation type="list" allowBlank="1" showInputMessage="1" showErrorMessage="1" xr:uid="{42F8B18A-3715-4942-A4BE-7D19F4349050}">
          <x14:formula1>
            <xm:f>Lister!$A$52:$A$59</xm:f>
          </x14:formula1>
          <xm:sqref>I11:I425</xm:sqref>
        </x14:dataValidation>
        <x14:dataValidation type="list" allowBlank="1" showInputMessage="1" showErrorMessage="1" xr:uid="{D57D46C1-D40A-44C6-A540-5055D4AE007E}">
          <x14:formula1>
            <xm:f>Lister!$A$45:$A$51</xm:f>
          </x14:formula1>
          <xm:sqref>J11:J425</xm:sqref>
        </x14:dataValidation>
        <x14:dataValidation type="list" allowBlank="1" showInputMessage="1" showErrorMessage="1" xr:uid="{D5A14C9F-9E44-42E2-9AB1-89BBEEECEAB8}">
          <x14:formula1>
            <xm:f>Lister!$A$167:$A$178</xm:f>
          </x14:formula1>
          <xm:sqref>D11:D425</xm:sqref>
        </x14:dataValidation>
        <x14:dataValidation type="list" allowBlank="1" showInputMessage="1" showErrorMessage="1" xr:uid="{EC9D6E28-69F8-48FC-99B3-4792711EE488}">
          <x14:formula1>
            <xm:f>Lister!$A$179:$A$193</xm:f>
          </x14:formula1>
          <xm:sqref>K11:K425</xm:sqref>
        </x14:dataValidation>
        <x14:dataValidation type="list" allowBlank="1" showInputMessage="1" showErrorMessage="1" xr:uid="{2DE55399-4FC2-4F25-AB38-CA9B5BD979B6}">
          <x14:formula1>
            <xm:f>Lister!$A$1:$A$16</xm:f>
          </x14:formula1>
          <xm:sqref>E11:E425</xm:sqref>
        </x14:dataValidation>
        <x14:dataValidation type="list" allowBlank="1" showInputMessage="1" showErrorMessage="1" xr:uid="{0EDE805A-A6AA-4DD1-B6A9-BE5343148A2D}">
          <x14:formula1>
            <xm:f>Lister!$A$17:$A$41</xm:f>
          </x14:formula1>
          <xm:sqref>G11:G425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AC6C4-7F51-4A3D-AD0B-638FCFAE39F5}">
  <sheetPr codeName="Ark13">
    <tabColor rgb="FFFFFFBD"/>
  </sheetPr>
  <dimension ref="A1:X63"/>
  <sheetViews>
    <sheetView zoomScaleNormal="100" zoomScalePageLayoutView="110" workbookViewId="0">
      <selection activeCell="B1" sqref="B1:H1"/>
    </sheetView>
  </sheetViews>
  <sheetFormatPr defaultColWidth="9.140625" defaultRowHeight="15" x14ac:dyDescent="0.2"/>
  <cols>
    <col min="2" max="2" width="42.42578125" customWidth="1"/>
    <col min="8" max="8" width="14.28515625" bestFit="1" customWidth="1"/>
    <col min="14" max="14" width="9.7109375" style="2" customWidth="1"/>
    <col min="15" max="15" width="1.7109375" style="2" customWidth="1"/>
    <col min="16" max="16" width="35.7109375" style="2" customWidth="1"/>
    <col min="17" max="17" width="35.7109375" style="54" customWidth="1"/>
    <col min="18" max="19" width="19.28515625" style="1" bestFit="1" customWidth="1"/>
    <col min="20" max="20" width="17.140625" style="1" bestFit="1" customWidth="1"/>
    <col min="21" max="21" width="9.140625" style="1"/>
    <col min="22" max="22" width="19.140625" style="1" bestFit="1" customWidth="1"/>
    <col min="23" max="23" width="15.5703125" style="1" bestFit="1" customWidth="1"/>
    <col min="24" max="24" width="17.85546875" style="1" bestFit="1" customWidth="1"/>
    <col min="25" max="16384" width="9.140625" style="1"/>
  </cols>
  <sheetData>
    <row r="1" spans="1:24" ht="33" customHeight="1" x14ac:dyDescent="0.2">
      <c r="B1" s="204" t="str">
        <f>"Aktivitetsregnskab "&amp;Stamoplysninger!C7</f>
        <v>Aktivitetsregnskab 2026</v>
      </c>
      <c r="C1" s="204"/>
      <c r="D1" s="204"/>
      <c r="E1" s="204"/>
      <c r="F1" s="204"/>
      <c r="G1" s="204"/>
      <c r="H1" s="204"/>
      <c r="I1" s="1"/>
      <c r="J1" s="1"/>
      <c r="K1" s="1"/>
      <c r="L1" s="1"/>
      <c r="M1" s="1"/>
      <c r="N1" s="1"/>
      <c r="O1" s="1"/>
      <c r="P1" s="1"/>
      <c r="Q1" s="1"/>
    </row>
    <row r="2" spans="1:24" ht="24" customHeight="1" x14ac:dyDescent="0.2">
      <c r="B2" s="205"/>
      <c r="C2" s="205"/>
      <c r="D2" s="205"/>
      <c r="E2" s="205"/>
      <c r="F2" s="205"/>
      <c r="G2" s="205"/>
      <c r="H2" s="205"/>
      <c r="I2" s="146" t="s">
        <v>248</v>
      </c>
      <c r="J2" s="1"/>
      <c r="K2" s="1"/>
      <c r="L2" s="1"/>
      <c r="M2" s="1"/>
      <c r="N2" s="1"/>
      <c r="O2" s="1"/>
      <c r="P2" s="1"/>
      <c r="Q2" s="1"/>
    </row>
    <row r="3" spans="1:24" ht="18.600000000000001" customHeight="1" x14ac:dyDescent="0.2">
      <c r="N3" s="63"/>
      <c r="O3" s="63"/>
      <c r="P3" s="63"/>
      <c r="Q3" s="63"/>
    </row>
    <row r="4" spans="1:24" s="7" customFormat="1" ht="15" customHeight="1" x14ac:dyDescent="0.2">
      <c r="A4"/>
      <c r="B4" s="40"/>
      <c r="C4" s="40"/>
      <c r="D4" s="40"/>
      <c r="E4" s="40"/>
      <c r="F4" s="40"/>
      <c r="G4" s="40"/>
      <c r="H4" s="54"/>
      <c r="I4"/>
      <c r="J4"/>
      <c r="K4"/>
      <c r="L4"/>
      <c r="M4"/>
      <c r="S4"/>
      <c r="T4"/>
      <c r="U4"/>
      <c r="V4"/>
      <c r="W4"/>
      <c r="X4"/>
    </row>
    <row r="5" spans="1:24" s="7" customFormat="1" ht="15" customHeight="1" x14ac:dyDescent="0.25">
      <c r="A5"/>
      <c r="B5" s="36" t="s">
        <v>11</v>
      </c>
      <c r="C5" s="36"/>
      <c r="D5" s="36"/>
      <c r="E5" s="36"/>
      <c r="F5" s="36"/>
      <c r="G5" s="36"/>
      <c r="H5" s="55"/>
      <c r="I5"/>
      <c r="J5"/>
      <c r="K5"/>
      <c r="L5"/>
      <c r="M5"/>
      <c r="S5"/>
      <c r="T5"/>
      <c r="U5"/>
      <c r="V5"/>
      <c r="W5"/>
      <c r="X5"/>
    </row>
    <row r="6" spans="1:24" s="9" customFormat="1" ht="15" customHeight="1" x14ac:dyDescent="0.25">
      <c r="A6"/>
      <c r="B6" s="38" t="str">
        <f>+Kontoplan!A11</f>
        <v>Forplejning</v>
      </c>
      <c r="C6" s="38"/>
      <c r="D6" s="38"/>
      <c r="E6" s="38"/>
      <c r="F6" s="38"/>
      <c r="G6" s="38"/>
      <c r="H6" s="54">
        <f>-SUMIFS('Daglig bogføring'!H$11:H$425,'Daglig bogføring'!G$11:G$425,B6,'Daglig bogføring'!K$11:K$425,B$2)</f>
        <v>0</v>
      </c>
      <c r="I6"/>
      <c r="J6"/>
      <c r="K6"/>
      <c r="L6"/>
      <c r="M6"/>
      <c r="S6"/>
      <c r="T6"/>
      <c r="U6"/>
      <c r="V6"/>
      <c r="W6"/>
      <c r="X6"/>
    </row>
    <row r="7" spans="1:24" s="9" customFormat="1" ht="15" customHeight="1" x14ac:dyDescent="0.25">
      <c r="A7"/>
      <c r="B7" s="38" t="str">
        <f>+Kontoplan!A12</f>
        <v>Opholdsudgifter</v>
      </c>
      <c r="C7" s="38"/>
      <c r="D7" s="38"/>
      <c r="E7" s="38"/>
      <c r="F7" s="38"/>
      <c r="G7" s="38"/>
      <c r="H7" s="54">
        <f>-SUMIFS('Daglig bogføring'!H$11:H$425,'Daglig bogføring'!G$11:G$425,B7,'Daglig bogføring'!K$11:K$425,B$2)</f>
        <v>0</v>
      </c>
      <c r="I7"/>
      <c r="J7"/>
      <c r="K7"/>
      <c r="L7"/>
      <c r="M7"/>
      <c r="S7"/>
      <c r="T7"/>
      <c r="U7"/>
      <c r="V7"/>
      <c r="W7"/>
      <c r="X7"/>
    </row>
    <row r="8" spans="1:24" s="7" customFormat="1" ht="15" customHeight="1" x14ac:dyDescent="0.2">
      <c r="A8"/>
      <c r="B8" s="38" t="str">
        <f>+Kontoplan!A13</f>
        <v>Kørselsgodtgørelse</v>
      </c>
      <c r="C8" s="38"/>
      <c r="D8" s="38"/>
      <c r="E8" s="38"/>
      <c r="F8" s="38"/>
      <c r="G8" s="38"/>
      <c r="H8" s="54">
        <f>-SUMIFS('Daglig bogføring'!H$11:H$425,'Daglig bogføring'!G$11:G$425,B8,'Daglig bogføring'!K$11:K$425,B$2)</f>
        <v>0</v>
      </c>
      <c r="I8"/>
      <c r="J8"/>
      <c r="K8"/>
      <c r="L8"/>
      <c r="M8"/>
      <c r="S8"/>
      <c r="T8"/>
      <c r="U8"/>
      <c r="V8"/>
      <c r="W8"/>
      <c r="X8"/>
    </row>
    <row r="9" spans="1:24" s="7" customFormat="1" ht="15" customHeight="1" x14ac:dyDescent="0.2">
      <c r="A9"/>
      <c r="B9" s="38" t="str">
        <f>+Kontoplan!A14</f>
        <v>Anden transport</v>
      </c>
      <c r="C9" s="38"/>
      <c r="D9" s="38"/>
      <c r="E9" s="38"/>
      <c r="F9" s="38"/>
      <c r="G9" s="38"/>
      <c r="H9" s="54">
        <f>-SUMIFS('Daglig bogføring'!H$11:H$425,'Daglig bogføring'!G$11:G$425,B9,'Daglig bogføring'!K$11:K$425,B$2)</f>
        <v>0</v>
      </c>
      <c r="I9"/>
      <c r="J9"/>
      <c r="K9"/>
      <c r="L9"/>
      <c r="M9"/>
      <c r="S9"/>
      <c r="T9"/>
      <c r="U9"/>
      <c r="V9"/>
      <c r="W9"/>
      <c r="X9"/>
    </row>
    <row r="10" spans="1:24" s="7" customFormat="1" ht="15" customHeight="1" x14ac:dyDescent="0.2">
      <c r="A10"/>
      <c r="B10" s="38" t="str">
        <f>+Kontoplan!A15</f>
        <v>Gaver</v>
      </c>
      <c r="C10" s="38"/>
      <c r="D10" s="38"/>
      <c r="E10" s="38"/>
      <c r="F10" s="38"/>
      <c r="G10" s="38"/>
      <c r="H10" s="54">
        <f>-SUMIFS('Daglig bogføring'!H$11:H$425,'Daglig bogføring'!G$11:G$425,B10,'Daglig bogføring'!K$11:K$425,B$2)</f>
        <v>0</v>
      </c>
      <c r="I10"/>
      <c r="J10"/>
      <c r="K10"/>
      <c r="L10"/>
      <c r="M10"/>
      <c r="S10"/>
      <c r="T10"/>
      <c r="U10"/>
      <c r="V10"/>
      <c r="W10"/>
      <c r="X10"/>
    </row>
    <row r="11" spans="1:24" s="7" customFormat="1" ht="15" customHeight="1" x14ac:dyDescent="0.2">
      <c r="A11"/>
      <c r="B11" s="38" t="str">
        <f>+Kontoplan!A16</f>
        <v>Annoncering</v>
      </c>
      <c r="C11" s="38"/>
      <c r="D11" s="38"/>
      <c r="E11" s="38"/>
      <c r="F11" s="38"/>
      <c r="G11" s="38"/>
      <c r="H11" s="54">
        <f>-SUMIFS('Daglig bogføring'!H$11:H$425,'Daglig bogføring'!G$11:G$425,B11,'Daglig bogføring'!K$11:K$425,B$2)</f>
        <v>0</v>
      </c>
      <c r="I11"/>
      <c r="J11"/>
      <c r="K11"/>
      <c r="L11"/>
      <c r="M11"/>
      <c r="S11"/>
      <c r="T11"/>
      <c r="U11"/>
      <c r="V11"/>
      <c r="W11"/>
      <c r="X11"/>
    </row>
    <row r="12" spans="1:24" s="7" customFormat="1" ht="15" customHeight="1" x14ac:dyDescent="0.2">
      <c r="A12"/>
      <c r="B12" s="38" t="str">
        <f>+Kontoplan!A17</f>
        <v>Materialer til aktiviteter</v>
      </c>
      <c r="C12" s="38"/>
      <c r="D12" s="38"/>
      <c r="E12" s="38"/>
      <c r="F12" s="38"/>
      <c r="G12" s="38"/>
      <c r="H12" s="54">
        <f>-SUMIFS('Daglig bogføring'!H$11:H$425,'Daglig bogføring'!G$11:G$425,B12,'Daglig bogføring'!K$11:K$425,B$2)</f>
        <v>0</v>
      </c>
      <c r="I12"/>
      <c r="J12"/>
      <c r="K12"/>
      <c r="L12"/>
      <c r="M12"/>
      <c r="S12"/>
      <c r="T12"/>
      <c r="U12"/>
      <c r="V12"/>
      <c r="W12"/>
      <c r="X12"/>
    </row>
    <row r="13" spans="1:24" s="7" customFormat="1" ht="15" customHeight="1" x14ac:dyDescent="0.2">
      <c r="A13"/>
      <c r="B13" s="38" t="str">
        <f>+Kontoplan!A18</f>
        <v>Honorering</v>
      </c>
      <c r="C13" s="38"/>
      <c r="D13" s="38"/>
      <c r="E13" s="38"/>
      <c r="F13" s="38"/>
      <c r="G13" s="38"/>
      <c r="H13" s="54">
        <f>-SUMIFS('Daglig bogføring'!H$11:H$425,'Daglig bogføring'!G$11:G$425,B13,'Daglig bogføring'!K$11:K$425,B$2)</f>
        <v>0</v>
      </c>
      <c r="I13"/>
      <c r="J13"/>
      <c r="K13"/>
      <c r="L13"/>
      <c r="M13"/>
      <c r="N13" s="40"/>
      <c r="O13" s="40"/>
      <c r="P13" s="40"/>
      <c r="Q13" s="54"/>
      <c r="S13"/>
      <c r="T13"/>
      <c r="U13"/>
      <c r="V13"/>
      <c r="W13"/>
      <c r="X13"/>
    </row>
    <row r="14" spans="1:24" s="7" customFormat="1" ht="15" customHeight="1" x14ac:dyDescent="0.2">
      <c r="A14"/>
      <c r="B14" s="38" t="str">
        <f>+Kontoplan!A19</f>
        <v>Lokaleleje</v>
      </c>
      <c r="C14" s="38"/>
      <c r="D14" s="38"/>
      <c r="E14" s="38"/>
      <c r="F14" s="38"/>
      <c r="G14" s="38"/>
      <c r="H14" s="54">
        <f>-SUMIFS('Daglig bogføring'!H$11:H$425,'Daglig bogføring'!G$11:G$425,B14,'Daglig bogføring'!K$11:K$425,B$2)</f>
        <v>0</v>
      </c>
      <c r="I14"/>
      <c r="J14"/>
      <c r="K14"/>
      <c r="L14"/>
      <c r="M14"/>
      <c r="N14"/>
      <c r="O14"/>
      <c r="P14"/>
      <c r="Q14"/>
      <c r="R14"/>
      <c r="S14"/>
      <c r="T14"/>
      <c r="U14"/>
      <c r="V14"/>
      <c r="W14"/>
      <c r="X14"/>
    </row>
    <row r="15" spans="1:24" s="7" customFormat="1" ht="15" customHeight="1" x14ac:dyDescent="0.2">
      <c r="A15"/>
      <c r="B15" s="38" t="str">
        <f>+Kontoplan!A20</f>
        <v>Kontorartikler &amp; IT</v>
      </c>
      <c r="C15" s="38"/>
      <c r="D15" s="38"/>
      <c r="E15" s="38"/>
      <c r="F15" s="38"/>
      <c r="G15" s="38"/>
      <c r="H15" s="54">
        <f>-SUMIFS('Daglig bogføring'!H$11:H$425,'Daglig bogføring'!G$11:G$425,B15,'Daglig bogføring'!K$11:K$425,B$2)</f>
        <v>0</v>
      </c>
      <c r="I15"/>
      <c r="J15"/>
      <c r="K15"/>
      <c r="L15"/>
      <c r="M15"/>
      <c r="N15"/>
      <c r="O15"/>
      <c r="P15"/>
      <c r="Q15"/>
      <c r="R15"/>
      <c r="S15"/>
      <c r="T15"/>
      <c r="U15"/>
      <c r="V15"/>
      <c r="W15"/>
      <c r="X15"/>
    </row>
    <row r="16" spans="1:24" s="7" customFormat="1" ht="15" customHeight="1" x14ac:dyDescent="0.2">
      <c r="A16"/>
      <c r="B16" s="38" t="str">
        <f>+Kontoplan!A21</f>
        <v>Renter og gebyrer</v>
      </c>
      <c r="C16" s="38"/>
      <c r="D16" s="38"/>
      <c r="E16" s="38"/>
      <c r="F16" s="38"/>
      <c r="G16" s="38"/>
      <c r="H16" s="54">
        <f>-SUMIFS('Daglig bogføring'!H$11:H$425,'Daglig bogføring'!G$11:G$425,B16,'Daglig bogføring'!K$11:K$425,B$2)</f>
        <v>0</v>
      </c>
      <c r="I16"/>
      <c r="J16"/>
      <c r="K16"/>
      <c r="L16"/>
      <c r="M16"/>
      <c r="N16"/>
      <c r="O16"/>
      <c r="P16"/>
      <c r="Q16"/>
      <c r="R16"/>
      <c r="S16"/>
      <c r="T16"/>
      <c r="U16"/>
      <c r="V16"/>
      <c r="W16"/>
      <c r="X16"/>
    </row>
    <row r="17" spans="1:24" s="7" customFormat="1" ht="15" customHeight="1" x14ac:dyDescent="0.2">
      <c r="A17"/>
      <c r="B17" s="38" t="str">
        <f>+Kontoplan!A22</f>
        <v>Reklameartikler</v>
      </c>
      <c r="C17" s="38"/>
      <c r="D17" s="38"/>
      <c r="E17" s="38"/>
      <c r="F17" s="38"/>
      <c r="G17" s="38"/>
      <c r="H17" s="54">
        <f>-SUMIFS('Daglig bogføring'!H$11:H$425,'Daglig bogføring'!G$11:G$425,B17,'Daglig bogføring'!K$11:K$425,B$2)</f>
        <v>0</v>
      </c>
      <c r="I17"/>
      <c r="J17"/>
      <c r="K17"/>
      <c r="L17"/>
      <c r="M17"/>
      <c r="N17"/>
      <c r="O17"/>
      <c r="P17"/>
      <c r="Q17"/>
      <c r="R17"/>
      <c r="S17"/>
      <c r="T17"/>
      <c r="U17"/>
      <c r="V17"/>
      <c r="W17"/>
      <c r="X17"/>
    </row>
    <row r="18" spans="1:24" s="7" customFormat="1" ht="15" customHeight="1" x14ac:dyDescent="0.2">
      <c r="A18"/>
      <c r="B18" s="38" t="str">
        <f>+Kontoplan!A23</f>
        <v>Kontingenter</v>
      </c>
      <c r="C18" s="38"/>
      <c r="D18" s="38"/>
      <c r="E18" s="38"/>
      <c r="F18" s="38"/>
      <c r="G18" s="38"/>
      <c r="H18" s="54">
        <f>-SUMIFS('Daglig bogføring'!H$11:H$425,'Daglig bogføring'!G$11:G$425,B18,'Daglig bogføring'!K$11:K$425,B$2)</f>
        <v>0</v>
      </c>
      <c r="I18"/>
      <c r="J18"/>
      <c r="K18"/>
      <c r="L18"/>
      <c r="M18"/>
      <c r="N18"/>
      <c r="O18"/>
      <c r="P18"/>
      <c r="Q18"/>
      <c r="R18"/>
      <c r="S18"/>
      <c r="T18"/>
      <c r="U18"/>
      <c r="V18"/>
      <c r="W18"/>
      <c r="X18"/>
    </row>
    <row r="19" spans="1:24" s="7" customFormat="1" ht="15" customHeight="1" x14ac:dyDescent="0.2">
      <c r="A19"/>
      <c r="B19" s="38" t="str">
        <f>+Kontoplan!A24</f>
        <v>Udlæg</v>
      </c>
      <c r="C19" s="38"/>
      <c r="D19" s="38"/>
      <c r="E19" s="38"/>
      <c r="F19" s="38"/>
      <c r="G19" s="38"/>
      <c r="H19" s="54">
        <f>-SUMIFS('Daglig bogføring'!H$11:H$425,'Daglig bogføring'!G$11:G$425,B19,'Daglig bogføring'!K$11:K$425,B$2)</f>
        <v>0</v>
      </c>
      <c r="I19"/>
      <c r="J19"/>
      <c r="K19"/>
      <c r="L19"/>
      <c r="M19"/>
      <c r="N19"/>
      <c r="O19"/>
      <c r="P19"/>
      <c r="Q19"/>
      <c r="R19"/>
      <c r="S19"/>
      <c r="T19"/>
      <c r="U19"/>
      <c r="V19"/>
      <c r="W19"/>
      <c r="X19"/>
    </row>
    <row r="20" spans="1:24" s="7" customFormat="1" ht="15" customHeight="1" x14ac:dyDescent="0.2">
      <c r="A20"/>
      <c r="B20" s="38" t="str">
        <f>+Kontoplan!A25</f>
        <v>Øvrige udgifter</v>
      </c>
      <c r="C20" s="38"/>
      <c r="D20" s="38"/>
      <c r="E20" s="38"/>
      <c r="F20" s="38"/>
      <c r="G20" s="38"/>
      <c r="H20" s="54">
        <f>-SUMIFS('Daglig bogføring'!H$11:H$425,'Daglig bogføring'!G$11:G$425,B20,'Daglig bogføring'!K$11:K$425,B$2)</f>
        <v>0</v>
      </c>
      <c r="I20"/>
      <c r="J20"/>
      <c r="K20"/>
      <c r="L20"/>
      <c r="M20"/>
      <c r="N20"/>
      <c r="O20"/>
      <c r="P20"/>
      <c r="Q20"/>
      <c r="R20"/>
      <c r="S20"/>
      <c r="T20"/>
      <c r="U20"/>
      <c r="V20"/>
      <c r="W20"/>
      <c r="X20"/>
    </row>
    <row r="21" spans="1:24" s="7" customFormat="1" ht="15" customHeight="1" thickBot="1" x14ac:dyDescent="0.3">
      <c r="A21"/>
      <c r="B21" s="39" t="s">
        <v>12</v>
      </c>
      <c r="C21" s="39"/>
      <c r="D21" s="39"/>
      <c r="E21" s="39"/>
      <c r="F21" s="39"/>
      <c r="G21" s="39"/>
      <c r="H21" s="56">
        <f>SUM(H6:H20)</f>
        <v>0</v>
      </c>
      <c r="I21"/>
      <c r="J21"/>
      <c r="K21"/>
      <c r="L21"/>
      <c r="M21"/>
      <c r="N21"/>
      <c r="O21"/>
      <c r="P21"/>
      <c r="Q21"/>
      <c r="R21"/>
      <c r="S21"/>
      <c r="T21"/>
      <c r="U21"/>
      <c r="V21"/>
      <c r="W21"/>
      <c r="X21"/>
    </row>
    <row r="22" spans="1:24" s="7" customFormat="1" ht="15" customHeight="1" thickTop="1" x14ac:dyDescent="0.2">
      <c r="A22"/>
      <c r="B22" s="1"/>
      <c r="C22" s="1"/>
      <c r="D22" s="1"/>
      <c r="E22" s="1"/>
      <c r="F22" s="1"/>
      <c r="G22" s="1"/>
      <c r="H22" s="54"/>
      <c r="I22"/>
      <c r="J22"/>
      <c r="K22"/>
      <c r="L22"/>
      <c r="M22"/>
      <c r="N22"/>
      <c r="O22"/>
      <c r="P22"/>
      <c r="Q22"/>
      <c r="R22"/>
      <c r="S22"/>
      <c r="T22"/>
      <c r="U22"/>
      <c r="V22"/>
      <c r="W22"/>
      <c r="X22"/>
    </row>
    <row r="23" spans="1:24" s="7" customFormat="1" ht="15" customHeight="1" x14ac:dyDescent="0.2">
      <c r="A23"/>
      <c r="B23"/>
      <c r="C23"/>
      <c r="D23"/>
      <c r="E23"/>
      <c r="F23"/>
      <c r="G23"/>
      <c r="H23"/>
      <c r="I23"/>
      <c r="J23"/>
      <c r="K23"/>
      <c r="L23"/>
      <c r="M23"/>
      <c r="N23" s="40"/>
      <c r="O23" s="40"/>
      <c r="P23" s="40"/>
      <c r="Q23" s="54"/>
      <c r="S23"/>
      <c r="T23"/>
    </row>
    <row r="24" spans="1:24" s="9" customFormat="1" ht="15" customHeight="1" x14ac:dyDescent="0.25">
      <c r="A24"/>
      <c r="B24"/>
      <c r="C24"/>
      <c r="D24"/>
      <c r="E24"/>
      <c r="F24"/>
      <c r="G24"/>
      <c r="H24"/>
      <c r="I24"/>
      <c r="J24"/>
      <c r="K24"/>
      <c r="L24"/>
      <c r="M24"/>
      <c r="S24"/>
      <c r="T24"/>
    </row>
    <row r="25" spans="1:24" s="9" customFormat="1" ht="15" customHeight="1" x14ac:dyDescent="0.25">
      <c r="A25"/>
      <c r="B25"/>
      <c r="C25"/>
      <c r="D25"/>
      <c r="E25"/>
      <c r="F25"/>
      <c r="G25"/>
      <c r="H25"/>
      <c r="I25"/>
      <c r="J25"/>
      <c r="K25"/>
      <c r="L25"/>
      <c r="M25"/>
      <c r="S25"/>
      <c r="T25"/>
    </row>
    <row r="26" spans="1:24" s="9" customFormat="1" ht="15" customHeight="1" x14ac:dyDescent="0.25">
      <c r="A26"/>
      <c r="B26"/>
      <c r="C26"/>
      <c r="D26"/>
      <c r="E26"/>
      <c r="F26"/>
      <c r="G26"/>
      <c r="H26"/>
      <c r="I26"/>
      <c r="J26"/>
      <c r="K26"/>
      <c r="L26"/>
      <c r="M26"/>
      <c r="S26"/>
      <c r="T26"/>
    </row>
    <row r="27" spans="1:24" s="7" customFormat="1" ht="15" customHeight="1" x14ac:dyDescent="0.2">
      <c r="A27"/>
      <c r="B27"/>
      <c r="C27"/>
      <c r="D27"/>
      <c r="E27"/>
      <c r="F27"/>
      <c r="G27"/>
      <c r="H27"/>
      <c r="I27"/>
      <c r="J27"/>
      <c r="K27"/>
      <c r="L27"/>
      <c r="M27"/>
      <c r="N27"/>
      <c r="O27"/>
      <c r="P27"/>
      <c r="Q27"/>
      <c r="R27"/>
    </row>
    <row r="28" spans="1:24" s="7" customFormat="1" ht="15" customHeight="1" x14ac:dyDescent="0.2">
      <c r="A28"/>
      <c r="B28"/>
      <c r="C28"/>
      <c r="D28"/>
      <c r="E28"/>
      <c r="F28"/>
      <c r="G28"/>
      <c r="H28"/>
      <c r="I28"/>
      <c r="J28"/>
      <c r="K28"/>
      <c r="L28"/>
      <c r="M28"/>
      <c r="N28"/>
      <c r="O28"/>
      <c r="P28"/>
      <c r="Q28"/>
      <c r="R28"/>
    </row>
    <row r="29" spans="1:24" s="7" customFormat="1" ht="15" customHeight="1" x14ac:dyDescent="0.2">
      <c r="A29"/>
      <c r="B29"/>
      <c r="C29"/>
      <c r="D29"/>
      <c r="E29"/>
      <c r="F29"/>
      <c r="G29"/>
      <c r="H29"/>
      <c r="I29"/>
      <c r="J29"/>
      <c r="K29"/>
      <c r="L29"/>
      <c r="M29"/>
      <c r="N29"/>
      <c r="O29"/>
      <c r="P29"/>
      <c r="Q29"/>
      <c r="R29"/>
      <c r="S29" s="13"/>
    </row>
    <row r="30" spans="1:24" s="7" customFormat="1" ht="15" customHeight="1" x14ac:dyDescent="0.2">
      <c r="A30"/>
      <c r="B30"/>
      <c r="C30"/>
      <c r="D30"/>
      <c r="E30"/>
      <c r="F30"/>
      <c r="G30"/>
      <c r="H30"/>
      <c r="I30"/>
      <c r="J30"/>
      <c r="K30"/>
      <c r="L30"/>
      <c r="M30"/>
      <c r="N30"/>
      <c r="O30"/>
      <c r="P30"/>
      <c r="Q30"/>
      <c r="R30"/>
      <c r="S30" s="10"/>
    </row>
    <row r="31" spans="1:24" s="7" customFormat="1" ht="15" customHeight="1" x14ac:dyDescent="0.2">
      <c r="A31"/>
      <c r="B31"/>
      <c r="C31"/>
      <c r="D31"/>
      <c r="E31"/>
      <c r="F31"/>
      <c r="G31"/>
      <c r="H31"/>
      <c r="I31"/>
      <c r="J31"/>
      <c r="K31"/>
      <c r="L31"/>
      <c r="M31"/>
      <c r="N31"/>
      <c r="O31"/>
      <c r="P31"/>
      <c r="Q31"/>
      <c r="R31"/>
      <c r="S31" s="10"/>
    </row>
    <row r="32" spans="1:24" s="7" customFormat="1" ht="15" customHeight="1" x14ac:dyDescent="0.2">
      <c r="A32"/>
      <c r="B32"/>
      <c r="C32"/>
      <c r="D32"/>
      <c r="E32"/>
      <c r="F32"/>
      <c r="G32"/>
      <c r="H32"/>
      <c r="I32"/>
      <c r="J32"/>
      <c r="K32"/>
      <c r="L32"/>
      <c r="M32"/>
      <c r="N32"/>
      <c r="O32"/>
      <c r="P32"/>
      <c r="Q32"/>
      <c r="R32"/>
      <c r="S32" s="10"/>
    </row>
    <row r="33" spans="1:23" s="7" customFormat="1" ht="15" customHeight="1" x14ac:dyDescent="0.2">
      <c r="A33"/>
      <c r="B33"/>
      <c r="C33"/>
      <c r="D33"/>
      <c r="E33"/>
      <c r="F33"/>
      <c r="G33"/>
      <c r="H33"/>
      <c r="I33"/>
      <c r="J33"/>
      <c r="K33"/>
      <c r="L33"/>
      <c r="M33"/>
      <c r="N33"/>
      <c r="O33"/>
      <c r="P33"/>
      <c r="Q33"/>
      <c r="R33"/>
      <c r="S33" s="10"/>
    </row>
    <row r="34" spans="1:23" s="7" customFormat="1" ht="15" customHeight="1" x14ac:dyDescent="0.2">
      <c r="A34"/>
      <c r="B34"/>
      <c r="C34"/>
      <c r="D34"/>
      <c r="E34"/>
      <c r="F34"/>
      <c r="G34"/>
      <c r="H34"/>
      <c r="I34"/>
      <c r="J34"/>
      <c r="K34"/>
      <c r="L34"/>
      <c r="M34"/>
      <c r="N34"/>
      <c r="O34"/>
      <c r="P34"/>
      <c r="Q34"/>
      <c r="R34"/>
      <c r="S34" s="10"/>
    </row>
    <row r="35" spans="1:23" s="7" customFormat="1" ht="15" customHeight="1" x14ac:dyDescent="0.2">
      <c r="A35"/>
      <c r="B35"/>
      <c r="C35"/>
      <c r="D35"/>
      <c r="E35"/>
      <c r="F35"/>
      <c r="G35"/>
      <c r="H35"/>
      <c r="I35"/>
      <c r="J35"/>
      <c r="K35"/>
      <c r="L35"/>
      <c r="M35"/>
      <c r="N35"/>
      <c r="O35"/>
      <c r="P35"/>
      <c r="Q35"/>
      <c r="R35"/>
      <c r="S35" s="10"/>
    </row>
    <row r="36" spans="1:23" s="7" customFormat="1" x14ac:dyDescent="0.2">
      <c r="A36"/>
      <c r="B36"/>
      <c r="C36"/>
      <c r="D36"/>
      <c r="E36"/>
      <c r="F36"/>
      <c r="G36"/>
      <c r="H36"/>
      <c r="I36"/>
      <c r="J36"/>
      <c r="K36"/>
      <c r="L36"/>
      <c r="M36"/>
      <c r="N36"/>
      <c r="O36"/>
      <c r="P36"/>
      <c r="Q36"/>
      <c r="R36"/>
    </row>
    <row r="37" spans="1:23" x14ac:dyDescent="0.2">
      <c r="N37"/>
      <c r="O37"/>
      <c r="P37"/>
      <c r="Q37"/>
      <c r="R37"/>
    </row>
    <row r="38" spans="1:23" x14ac:dyDescent="0.2">
      <c r="N38"/>
      <c r="O38"/>
      <c r="P38"/>
      <c r="Q38"/>
      <c r="R38"/>
    </row>
    <row r="39" spans="1:23" x14ac:dyDescent="0.2">
      <c r="N39"/>
      <c r="O39"/>
      <c r="P39"/>
      <c r="Q39"/>
      <c r="R39"/>
    </row>
    <row r="40" spans="1:23" x14ac:dyDescent="0.2">
      <c r="N40"/>
      <c r="O40"/>
      <c r="P40"/>
      <c r="Q40"/>
      <c r="R40"/>
    </row>
    <row r="41" spans="1:23" x14ac:dyDescent="0.2">
      <c r="N41"/>
      <c r="O41"/>
      <c r="P41"/>
      <c r="Q41"/>
      <c r="R41"/>
    </row>
    <row r="42" spans="1:23" ht="15.75" x14ac:dyDescent="0.25">
      <c r="N42" s="27"/>
      <c r="O42" s="27"/>
      <c r="P42" s="27"/>
      <c r="Q42" s="60"/>
    </row>
    <row r="43" spans="1:23" ht="15.75" x14ac:dyDescent="0.25">
      <c r="N43" s="27"/>
      <c r="O43" s="27"/>
      <c r="P43" s="27"/>
      <c r="Q43" s="60"/>
    </row>
    <row r="44" spans="1:23" ht="45.75" customHeight="1" x14ac:dyDescent="0.2">
      <c r="N44" s="1"/>
      <c r="O44" s="1"/>
      <c r="P44" s="1"/>
      <c r="R44" s="6"/>
      <c r="S44" s="6"/>
      <c r="T44" s="6"/>
      <c r="U44" s="6"/>
      <c r="V44" s="6"/>
      <c r="W44" s="6"/>
    </row>
    <row r="45" spans="1:23" ht="46.5" customHeight="1" x14ac:dyDescent="0.2">
      <c r="M45" s="6"/>
      <c r="N45" s="6"/>
      <c r="O45" s="6"/>
      <c r="P45" s="1"/>
      <c r="Q45" s="1"/>
    </row>
    <row r="46" spans="1:23" ht="42.6" customHeight="1" x14ac:dyDescent="0.2">
      <c r="M46" s="6"/>
      <c r="N46" s="6"/>
      <c r="O46" s="6"/>
      <c r="P46" s="1"/>
      <c r="Q46" s="1"/>
    </row>
    <row r="47" spans="1:23" x14ac:dyDescent="0.2">
      <c r="M47" s="6"/>
      <c r="N47" s="6"/>
      <c r="O47" s="6"/>
      <c r="P47" s="1"/>
      <c r="Q47" s="1"/>
    </row>
    <row r="48" spans="1:23" x14ac:dyDescent="0.2">
      <c r="M48" s="6"/>
      <c r="N48" s="6"/>
      <c r="O48" s="6"/>
      <c r="P48" s="1"/>
      <c r="Q48" s="1"/>
    </row>
    <row r="49" spans="13:17" x14ac:dyDescent="0.2">
      <c r="M49" s="1"/>
      <c r="N49" s="1"/>
      <c r="O49" s="1"/>
      <c r="P49" s="1"/>
      <c r="Q49" s="1"/>
    </row>
    <row r="50" spans="13:17" x14ac:dyDescent="0.2">
      <c r="M50" s="1"/>
      <c r="N50" s="1"/>
      <c r="O50" s="1"/>
      <c r="P50" s="1"/>
      <c r="Q50" s="1"/>
    </row>
    <row r="51" spans="13:17" x14ac:dyDescent="0.2">
      <c r="M51" s="1"/>
      <c r="N51" s="1"/>
      <c r="O51" s="1"/>
      <c r="P51" s="1"/>
      <c r="Q51" s="1"/>
    </row>
    <row r="52" spans="13:17" x14ac:dyDescent="0.2">
      <c r="M52" s="1"/>
      <c r="N52" s="1"/>
      <c r="O52" s="1"/>
      <c r="P52" s="1"/>
      <c r="Q52" s="1"/>
    </row>
    <row r="53" spans="13:17" x14ac:dyDescent="0.2">
      <c r="M53" s="1"/>
      <c r="N53" s="1"/>
      <c r="O53" s="1"/>
      <c r="P53" s="1"/>
      <c r="Q53" s="1"/>
    </row>
    <row r="54" spans="13:17" x14ac:dyDescent="0.2">
      <c r="M54" s="1"/>
      <c r="N54" s="1"/>
      <c r="O54" s="1"/>
      <c r="P54" s="1"/>
      <c r="Q54" s="1"/>
    </row>
    <row r="55" spans="13:17" x14ac:dyDescent="0.2">
      <c r="M55" s="1"/>
      <c r="N55" s="1"/>
      <c r="O55" s="1"/>
      <c r="P55" s="1"/>
      <c r="Q55" s="1"/>
    </row>
    <row r="56" spans="13:17" x14ac:dyDescent="0.2">
      <c r="M56" s="1"/>
      <c r="N56" s="1"/>
      <c r="O56" s="1"/>
      <c r="P56" s="1"/>
      <c r="Q56" s="1"/>
    </row>
    <row r="57" spans="13:17" x14ac:dyDescent="0.2">
      <c r="M57" s="1"/>
      <c r="N57" s="1"/>
      <c r="O57" s="1"/>
      <c r="P57" s="1"/>
      <c r="Q57" s="1"/>
    </row>
    <row r="58" spans="13:17" x14ac:dyDescent="0.2">
      <c r="M58" s="1"/>
      <c r="N58" s="1"/>
      <c r="O58" s="1"/>
      <c r="P58" s="1"/>
      <c r="Q58" s="1"/>
    </row>
    <row r="59" spans="13:17" x14ac:dyDescent="0.2">
      <c r="M59" s="1"/>
      <c r="N59" s="1"/>
      <c r="O59" s="1"/>
      <c r="P59" s="1"/>
      <c r="Q59" s="1"/>
    </row>
    <row r="60" spans="13:17" x14ac:dyDescent="0.2">
      <c r="M60" s="1"/>
      <c r="N60" s="1"/>
      <c r="O60" s="1"/>
      <c r="P60" s="1"/>
      <c r="Q60" s="1"/>
    </row>
    <row r="61" spans="13:17" x14ac:dyDescent="0.2">
      <c r="M61" s="1"/>
      <c r="N61" s="1"/>
      <c r="O61" s="1"/>
      <c r="P61" s="1"/>
      <c r="Q61" s="1"/>
    </row>
    <row r="62" spans="13:17" x14ac:dyDescent="0.2">
      <c r="M62" s="1"/>
      <c r="N62" s="1"/>
      <c r="O62" s="1"/>
      <c r="P62" s="1"/>
      <c r="Q62" s="1"/>
    </row>
    <row r="63" spans="13:17" x14ac:dyDescent="0.2">
      <c r="M63" s="1"/>
      <c r="N63" s="1"/>
      <c r="O63" s="1"/>
      <c r="P63" s="1"/>
      <c r="Q63" s="1"/>
    </row>
  </sheetData>
  <sheetProtection algorithmName="SHA-512" hashValue="JzjXG+HMlWBEjH+anlxqH2c+pVm3Qzbb9s/FtdtXN6kvYVlhlQGtP2PLb1DVpNoMXwl7RwArsDPEhpG4szKB+g==" saltValue="hJY4unkBlBnJUDZvzCV+Rw==" spinCount="100000" sheet="1" objects="1" scenarios="1"/>
  <mergeCells count="2">
    <mergeCell ref="B1:H1"/>
    <mergeCell ref="B2:H2"/>
  </mergeCells>
  <pageMargins left="0.74803149606299213" right="0.74803149606299213" top="0.98425196850393704" bottom="0.98425196850393704" header="0.51181102362204722" footer="0.51181102362204722"/>
  <pageSetup paperSize="9" scale="85" orientation="portrait" r:id="rId1"/>
  <headerFooter alignWithMargins="0">
    <oddHeader xml:space="preserve">&amp;C&amp;"Fighter,Normal"
</oddHeader>
    <oddFooter>&amp;CSide &amp;P af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CC08BCF-3C18-4F43-BD34-E893C5600523}">
          <x14:formula1>
            <xm:f>Lister!$A$179:$A$193</xm:f>
          </x14:formula1>
          <xm:sqref>B2:H2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tabColor rgb="FFFFFFBD"/>
  </sheetPr>
  <dimension ref="A1:N76"/>
  <sheetViews>
    <sheetView zoomScaleNormal="100" zoomScaleSheetLayoutView="90" zoomScalePageLayoutView="110" workbookViewId="0">
      <selection activeCell="B1" sqref="B1:H1"/>
    </sheetView>
  </sheetViews>
  <sheetFormatPr defaultColWidth="9.140625" defaultRowHeight="15" x14ac:dyDescent="0.2"/>
  <cols>
    <col min="2" max="2" width="29" style="2" customWidth="1"/>
    <col min="3" max="3" width="1.7109375" style="2" customWidth="1"/>
    <col min="4" max="4" width="35.7109375" style="2" customWidth="1"/>
    <col min="5" max="5" width="5.7109375" style="2" customWidth="1"/>
    <col min="6" max="6" width="13.28515625" style="2" customWidth="1"/>
    <col min="7" max="7" width="1.7109375" style="2" customWidth="1"/>
    <col min="8" max="8" width="35.7109375" style="54" customWidth="1"/>
    <col min="9" max="9" width="14.7109375" style="1" bestFit="1" customWidth="1"/>
    <col min="10" max="10" width="13.42578125" style="1" bestFit="1" customWidth="1"/>
    <col min="11" max="16384" width="9.140625" style="1"/>
  </cols>
  <sheetData>
    <row r="1" spans="1:14" ht="33" customHeight="1" x14ac:dyDescent="0.2">
      <c r="B1" s="204" t="str">
        <f>"Årsregnskab "&amp;Stamoplysninger!C7</f>
        <v>Årsregnskab 2026</v>
      </c>
      <c r="C1" s="204"/>
      <c r="D1" s="204"/>
      <c r="E1" s="204"/>
      <c r="F1" s="204"/>
      <c r="G1" s="204"/>
      <c r="H1" s="204"/>
    </row>
    <row r="2" spans="1:14" ht="24" customHeight="1" x14ac:dyDescent="0.2">
      <c r="B2" s="208" t="str">
        <f>IF(Stamoplysninger!C6="","",Stamoplysninger!C6)</f>
        <v/>
      </c>
      <c r="C2" s="208"/>
      <c r="D2" s="208"/>
      <c r="E2" s="208"/>
      <c r="F2" s="208"/>
      <c r="G2" s="208"/>
      <c r="H2" s="208"/>
    </row>
    <row r="3" spans="1:14" ht="18.600000000000001" customHeight="1" x14ac:dyDescent="0.2">
      <c r="B3" s="63"/>
      <c r="C3" s="63"/>
      <c r="D3" s="63"/>
      <c r="E3" s="63"/>
      <c r="F3" s="63"/>
      <c r="G3" s="63"/>
      <c r="H3" s="63"/>
    </row>
    <row r="4" spans="1:14" s="3" customFormat="1" ht="18" x14ac:dyDescent="0.25">
      <c r="A4"/>
      <c r="B4" s="207" t="s">
        <v>53</v>
      </c>
      <c r="C4" s="207"/>
      <c r="D4" s="207"/>
      <c r="E4" s="207"/>
      <c r="F4" s="207"/>
      <c r="G4" s="207"/>
      <c r="H4" s="207"/>
      <c r="I4" s="71" t="str">
        <f>IF(H42-H58=0,"","Regnskabet stemmer ikke")</f>
        <v/>
      </c>
      <c r="J4" s="4"/>
      <c r="K4" s="4"/>
      <c r="L4" s="4"/>
      <c r="M4" s="4"/>
      <c r="N4" s="4"/>
    </row>
    <row r="5" spans="1:14" s="3" customFormat="1" ht="18" x14ac:dyDescent="0.25">
      <c r="A5"/>
      <c r="B5" s="64"/>
      <c r="C5" s="64"/>
      <c r="D5" s="64"/>
      <c r="E5" s="64"/>
      <c r="F5" s="64"/>
      <c r="G5" s="64"/>
      <c r="H5" s="64"/>
      <c r="I5" s="4"/>
      <c r="J5" s="4"/>
      <c r="K5" s="4"/>
      <c r="L5" s="4"/>
      <c r="M5" s="4"/>
      <c r="N5" s="4"/>
    </row>
    <row r="6" spans="1:14" s="7" customFormat="1" ht="15" customHeight="1" x14ac:dyDescent="0.25">
      <c r="A6"/>
      <c r="B6" s="36" t="s">
        <v>9</v>
      </c>
      <c r="C6" s="36"/>
      <c r="D6" s="36"/>
      <c r="E6" s="36"/>
      <c r="F6" s="36"/>
      <c r="G6" s="36"/>
      <c r="H6" s="55"/>
    </row>
    <row r="7" spans="1:14" s="7" customFormat="1" ht="15" customHeight="1" x14ac:dyDescent="0.25">
      <c r="A7"/>
      <c r="B7" s="38" t="str">
        <f>+Kontoplan!A4</f>
        <v>Midler fra Kræftens Bekæmpelse</v>
      </c>
      <c r="C7" s="27"/>
      <c r="D7" s="27"/>
      <c r="E7" s="27"/>
      <c r="F7" s="27"/>
      <c r="G7" s="27"/>
      <c r="H7" s="54">
        <f>SUMIF('Daglig bogføring'!E$11:E$425,B7,'Daglig bogføring'!F$11:F$425)</f>
        <v>0</v>
      </c>
    </row>
    <row r="8" spans="1:14" s="7" customFormat="1" ht="15" customHeight="1" x14ac:dyDescent="0.2">
      <c r="A8"/>
      <c r="B8" s="38" t="str">
        <f>+Kontoplan!A5</f>
        <v xml:space="preserve">Øremærkede tilskudsmidler </v>
      </c>
      <c r="C8" s="38"/>
      <c r="D8" s="38"/>
      <c r="E8" s="38"/>
      <c r="F8" s="38"/>
      <c r="G8" s="38"/>
      <c r="H8" s="54">
        <f>SUMIF('Daglig bogføring'!E$11:E$425,B8,'Daglig bogføring'!F$11:F$425)</f>
        <v>0</v>
      </c>
      <c r="I8" s="32"/>
    </row>
    <row r="9" spans="1:14" s="7" customFormat="1" ht="15" customHeight="1" x14ac:dyDescent="0.2">
      <c r="A9"/>
      <c r="B9" s="38" t="str">
        <f>+Kontoplan!A6</f>
        <v>Andre puljemidler og donationer</v>
      </c>
      <c r="C9" s="38"/>
      <c r="D9" s="38"/>
      <c r="E9" s="38"/>
      <c r="F9" s="38"/>
      <c r="G9" s="38"/>
      <c r="H9" s="54">
        <f>SUMIF('Daglig bogføring'!E$11:E$425,B9,'Daglig bogføring'!F$11:F$425)</f>
        <v>0</v>
      </c>
    </row>
    <row r="10" spans="1:14" s="7" customFormat="1" ht="15" customHeight="1" x14ac:dyDescent="0.2">
      <c r="A10"/>
      <c r="B10" s="38" t="str">
        <f>+Kontoplan!A7</f>
        <v>Indtægter fra Stafet for Livet</v>
      </c>
      <c r="C10" s="38"/>
      <c r="D10" s="38"/>
      <c r="E10" s="38"/>
      <c r="F10" s="38"/>
      <c r="G10" s="38"/>
      <c r="H10" s="54">
        <f>SUMIF('Daglig bogføring'!E$11:E$425,B10,'Daglig bogføring'!F$11:F$425)</f>
        <v>0</v>
      </c>
    </row>
    <row r="11" spans="1:14" s="7" customFormat="1" ht="15" customHeight="1" x14ac:dyDescent="0.2">
      <c r="A11"/>
      <c r="B11" s="38" t="str">
        <f>+Kontoplan!A8</f>
        <v>Indtægter fra aktiviteter</v>
      </c>
      <c r="C11" s="38"/>
      <c r="D11" s="38"/>
      <c r="E11" s="38"/>
      <c r="F11" s="38"/>
      <c r="G11" s="38"/>
      <c r="H11" s="54">
        <f>SUMIF('Daglig bogføring'!E$11:E$425,B11,'Daglig bogføring'!F$11:F$425)</f>
        <v>0</v>
      </c>
    </row>
    <row r="12" spans="1:14" s="7" customFormat="1" ht="15" customHeight="1" x14ac:dyDescent="0.2">
      <c r="A12"/>
      <c r="B12" s="38" t="str">
        <f>+Kontoplan!A9</f>
        <v>Øvrige indtægter</v>
      </c>
      <c r="C12" s="38"/>
      <c r="D12" s="38"/>
      <c r="E12" s="38"/>
      <c r="F12" s="38"/>
      <c r="G12" s="38"/>
      <c r="H12" s="54">
        <f>SUMIF('Daglig bogføring'!E$11:E$425,B12,'Daglig bogføring'!F$11:F$425)</f>
        <v>0</v>
      </c>
    </row>
    <row r="13" spans="1:14" s="7" customFormat="1" ht="15" customHeight="1" thickBot="1" x14ac:dyDescent="0.3">
      <c r="A13"/>
      <c r="B13" s="39" t="s">
        <v>10</v>
      </c>
      <c r="C13" s="39"/>
      <c r="D13" s="39"/>
      <c r="E13" s="39"/>
      <c r="F13" s="39"/>
      <c r="G13" s="39"/>
      <c r="H13" s="56">
        <f>SUM(H7:H12)</f>
        <v>0</v>
      </c>
    </row>
    <row r="14" spans="1:14" s="9" customFormat="1" ht="15" customHeight="1" thickTop="1" x14ac:dyDescent="0.25">
      <c r="A14"/>
      <c r="B14" s="40"/>
      <c r="C14" s="40"/>
      <c r="D14" s="40"/>
      <c r="E14" s="40"/>
      <c r="F14" s="40"/>
      <c r="G14" s="40"/>
      <c r="H14" s="54"/>
    </row>
    <row r="15" spans="1:14" s="7" customFormat="1" ht="15" customHeight="1" x14ac:dyDescent="0.25">
      <c r="A15"/>
      <c r="B15" s="36" t="s">
        <v>11</v>
      </c>
      <c r="C15" s="36"/>
      <c r="D15" s="36"/>
      <c r="E15" s="36"/>
      <c r="F15" s="36"/>
      <c r="G15" s="36"/>
      <c r="H15" s="55"/>
    </row>
    <row r="16" spans="1:14" s="7" customFormat="1" ht="15" customHeight="1" x14ac:dyDescent="0.2">
      <c r="A16"/>
      <c r="B16" s="38" t="str">
        <f>+Kontoplan!A11</f>
        <v>Forplejning</v>
      </c>
      <c r="C16" s="38"/>
      <c r="D16" s="38"/>
      <c r="E16" s="38"/>
      <c r="F16" s="38"/>
      <c r="G16" s="38"/>
      <c r="H16" s="54">
        <f>-SUMIF('Daglig bogføring'!G$11:G$425,B16,'Daglig bogføring'!H$11:H$425)</f>
        <v>0</v>
      </c>
    </row>
    <row r="17" spans="1:8" s="7" customFormat="1" ht="15" customHeight="1" x14ac:dyDescent="0.2">
      <c r="A17"/>
      <c r="B17" s="38" t="str">
        <f>+Kontoplan!A12</f>
        <v>Opholdsudgifter</v>
      </c>
      <c r="C17" s="38"/>
      <c r="D17" s="38"/>
      <c r="E17" s="38"/>
      <c r="F17" s="38"/>
      <c r="G17" s="38"/>
      <c r="H17" s="54">
        <f>-SUMIF('Daglig bogføring'!G$11:G$425,B17,'Daglig bogføring'!H$11:H$425)</f>
        <v>0</v>
      </c>
    </row>
    <row r="18" spans="1:8" s="7" customFormat="1" ht="15" customHeight="1" x14ac:dyDescent="0.2">
      <c r="A18"/>
      <c r="B18" s="38" t="str">
        <f>+Kontoplan!A13</f>
        <v>Kørselsgodtgørelse</v>
      </c>
      <c r="C18" s="38"/>
      <c r="D18" s="38"/>
      <c r="E18" s="38"/>
      <c r="F18" s="38"/>
      <c r="G18" s="38"/>
      <c r="H18" s="54">
        <f>-SUMIF('Daglig bogføring'!G$11:G$425,B18,'Daglig bogføring'!H$11:H$425)</f>
        <v>0</v>
      </c>
    </row>
    <row r="19" spans="1:8" s="7" customFormat="1" ht="15" customHeight="1" x14ac:dyDescent="0.2">
      <c r="A19"/>
      <c r="B19" s="38" t="str">
        <f>+Kontoplan!A14</f>
        <v>Anden transport</v>
      </c>
      <c r="C19" s="38"/>
      <c r="D19" s="38"/>
      <c r="E19" s="38"/>
      <c r="F19" s="38"/>
      <c r="G19" s="38"/>
      <c r="H19" s="54">
        <f>-SUMIF('Daglig bogføring'!G$11:G$425,B19,'Daglig bogføring'!H$11:H$425)</f>
        <v>0</v>
      </c>
    </row>
    <row r="20" spans="1:8" s="7" customFormat="1" ht="15" customHeight="1" x14ac:dyDescent="0.2">
      <c r="A20"/>
      <c r="B20" s="38" t="str">
        <f>+Kontoplan!A15</f>
        <v>Gaver</v>
      </c>
      <c r="C20" s="38"/>
      <c r="D20" s="38"/>
      <c r="E20" s="38"/>
      <c r="F20" s="38"/>
      <c r="G20" s="38"/>
      <c r="H20" s="54">
        <f>-SUMIF('Daglig bogføring'!G$11:G$425,B20,'Daglig bogføring'!H$11:H$425)</f>
        <v>0</v>
      </c>
    </row>
    <row r="21" spans="1:8" s="7" customFormat="1" ht="15" customHeight="1" x14ac:dyDescent="0.2">
      <c r="A21"/>
      <c r="B21" s="38" t="str">
        <f>+Kontoplan!A16</f>
        <v>Annoncering</v>
      </c>
      <c r="C21" s="38"/>
      <c r="D21" s="38"/>
      <c r="E21" s="38"/>
      <c r="F21" s="38"/>
      <c r="G21" s="38"/>
      <c r="H21" s="54">
        <f>-SUMIF('Daglig bogføring'!G$11:G$425,B21,'Daglig bogføring'!H$11:H$425)</f>
        <v>0</v>
      </c>
    </row>
    <row r="22" spans="1:8" s="7" customFormat="1" ht="15" customHeight="1" x14ac:dyDescent="0.2">
      <c r="A22"/>
      <c r="B22" s="38" t="str">
        <f>+Kontoplan!A17</f>
        <v>Materialer til aktiviteter</v>
      </c>
      <c r="C22" s="38"/>
      <c r="D22" s="38"/>
      <c r="E22" s="38"/>
      <c r="F22" s="38"/>
      <c r="G22" s="38"/>
      <c r="H22" s="54">
        <f>-SUMIF('Daglig bogføring'!G$11:G$425,B22,'Daglig bogføring'!H$11:H$425)</f>
        <v>0</v>
      </c>
    </row>
    <row r="23" spans="1:8" s="7" customFormat="1" ht="15" customHeight="1" x14ac:dyDescent="0.2">
      <c r="A23"/>
      <c r="B23" s="38" t="str">
        <f>+Kontoplan!A18</f>
        <v>Honorering</v>
      </c>
      <c r="C23" s="38"/>
      <c r="D23" s="38"/>
      <c r="E23" s="38"/>
      <c r="F23" s="38"/>
      <c r="G23" s="38"/>
      <c r="H23" s="54">
        <f>-SUMIF('Daglig bogføring'!G$11:G$425,B23,'Daglig bogføring'!H$11:H$425)</f>
        <v>0</v>
      </c>
    </row>
    <row r="24" spans="1:8" s="7" customFormat="1" ht="15" customHeight="1" x14ac:dyDescent="0.2">
      <c r="A24"/>
      <c r="B24" s="38" t="str">
        <f>+Kontoplan!A19</f>
        <v>Lokaleleje</v>
      </c>
      <c r="C24" s="38"/>
      <c r="D24" s="38"/>
      <c r="E24" s="38"/>
      <c r="F24" s="38"/>
      <c r="G24" s="38"/>
      <c r="H24" s="54">
        <f>-SUMIF('Daglig bogføring'!G$11:G$425,B24,'Daglig bogføring'!H$11:H$425)</f>
        <v>0</v>
      </c>
    </row>
    <row r="25" spans="1:8" s="7" customFormat="1" ht="15" customHeight="1" x14ac:dyDescent="0.2">
      <c r="A25"/>
      <c r="B25" s="38" t="str">
        <f>+Kontoplan!A20</f>
        <v>Kontorartikler &amp; IT</v>
      </c>
      <c r="C25" s="38"/>
      <c r="D25" s="38"/>
      <c r="E25" s="38"/>
      <c r="F25" s="38"/>
      <c r="G25" s="38"/>
      <c r="H25" s="54">
        <f>-SUMIF('Daglig bogføring'!G$11:G$425,B25,'Daglig bogføring'!H$11:H$425)</f>
        <v>0</v>
      </c>
    </row>
    <row r="26" spans="1:8" s="7" customFormat="1" ht="15" customHeight="1" x14ac:dyDescent="0.2">
      <c r="A26"/>
      <c r="B26" s="38" t="str">
        <f>+Kontoplan!A21</f>
        <v>Renter og gebyrer</v>
      </c>
      <c r="C26" s="38"/>
      <c r="D26" s="38"/>
      <c r="E26" s="38"/>
      <c r="F26" s="38"/>
      <c r="G26" s="38"/>
      <c r="H26" s="54">
        <f>-SUMIF('Daglig bogføring'!G$11:G$425,B26,'Daglig bogføring'!H$11:H$425)</f>
        <v>0</v>
      </c>
    </row>
    <row r="27" spans="1:8" s="7" customFormat="1" ht="15" customHeight="1" x14ac:dyDescent="0.2">
      <c r="A27"/>
      <c r="B27" s="38" t="str">
        <f>+Kontoplan!A22</f>
        <v>Reklameartikler</v>
      </c>
      <c r="C27" s="38"/>
      <c r="D27" s="38"/>
      <c r="E27" s="38"/>
      <c r="F27" s="38"/>
      <c r="G27" s="38"/>
      <c r="H27" s="54">
        <f>-SUMIF('Daglig bogføring'!G$11:G$425,B27,'Daglig bogføring'!H$11:H$425)</f>
        <v>0</v>
      </c>
    </row>
    <row r="28" spans="1:8" s="7" customFormat="1" ht="15" customHeight="1" x14ac:dyDescent="0.2">
      <c r="A28"/>
      <c r="B28" s="38" t="str">
        <f>+Kontoplan!A23</f>
        <v>Kontingenter</v>
      </c>
      <c r="C28" s="38"/>
      <c r="D28" s="38"/>
      <c r="E28" s="38"/>
      <c r="F28" s="38"/>
      <c r="G28" s="38"/>
      <c r="H28" s="54">
        <f>-SUMIF('Daglig bogføring'!G$11:G$425,B28,'Daglig bogføring'!H$11:H$425)</f>
        <v>0</v>
      </c>
    </row>
    <row r="29" spans="1:8" s="7" customFormat="1" ht="15" customHeight="1" x14ac:dyDescent="0.2">
      <c r="A29"/>
      <c r="B29" s="38" t="str">
        <f>+Kontoplan!A24</f>
        <v>Udlæg</v>
      </c>
      <c r="C29" s="38"/>
      <c r="D29" s="38"/>
      <c r="E29" s="38"/>
      <c r="F29" s="38"/>
      <c r="G29" s="38"/>
      <c r="H29" s="54">
        <f>-SUMIF('Daglig bogføring'!G$11:G$425,B29,'Daglig bogføring'!H$11:H$425)</f>
        <v>0</v>
      </c>
    </row>
    <row r="30" spans="1:8" s="7" customFormat="1" ht="15" customHeight="1" x14ac:dyDescent="0.2">
      <c r="A30"/>
      <c r="B30" s="38" t="str">
        <f>+Kontoplan!A25</f>
        <v>Øvrige udgifter</v>
      </c>
      <c r="C30" s="38"/>
      <c r="D30" s="38"/>
      <c r="E30" s="38"/>
      <c r="F30" s="38"/>
      <c r="G30" s="38"/>
      <c r="H30" s="54">
        <f>-SUMIF('Daglig bogføring'!G$11:G$425,B30,'Daglig bogføring'!H$11:H$425)</f>
        <v>0</v>
      </c>
    </row>
    <row r="31" spans="1:8" s="7" customFormat="1" ht="15" customHeight="1" thickBot="1" x14ac:dyDescent="0.3">
      <c r="A31"/>
      <c r="B31" s="39" t="s">
        <v>12</v>
      </c>
      <c r="C31" s="39"/>
      <c r="D31" s="39"/>
      <c r="E31" s="39"/>
      <c r="F31" s="39"/>
      <c r="G31" s="39"/>
      <c r="H31" s="56">
        <f>SUM(H16:H30)</f>
        <v>0</v>
      </c>
    </row>
    <row r="32" spans="1:8" s="7" customFormat="1" ht="15" customHeight="1" thickTop="1" x14ac:dyDescent="0.2">
      <c r="A32"/>
      <c r="B32" s="1"/>
      <c r="C32" s="1"/>
      <c r="D32" s="1"/>
      <c r="E32" s="1"/>
      <c r="F32" s="1"/>
      <c r="G32" s="1"/>
      <c r="H32" s="54"/>
    </row>
    <row r="33" spans="1:10" s="7" customFormat="1" ht="15" customHeight="1" thickBot="1" x14ac:dyDescent="0.3">
      <c r="A33"/>
      <c r="B33" s="39" t="s">
        <v>13</v>
      </c>
      <c r="C33" s="39"/>
      <c r="D33" s="39"/>
      <c r="E33" s="39"/>
      <c r="F33" s="39"/>
      <c r="G33" s="39"/>
      <c r="H33" s="56">
        <f>H13+H31</f>
        <v>0</v>
      </c>
    </row>
    <row r="34" spans="1:10" s="7" customFormat="1" ht="15" customHeight="1" thickTop="1" x14ac:dyDescent="0.2">
      <c r="A34"/>
      <c r="B34" s="40"/>
      <c r="C34" s="40"/>
      <c r="D34" s="40"/>
      <c r="E34" s="40"/>
      <c r="F34" s="40"/>
      <c r="G34" s="40"/>
      <c r="H34" s="54"/>
    </row>
    <row r="35" spans="1:10" s="9" customFormat="1" ht="15" customHeight="1" x14ac:dyDescent="0.25">
      <c r="A35"/>
      <c r="B35" s="66" t="s">
        <v>54</v>
      </c>
      <c r="C35" s="40"/>
      <c r="D35" s="40"/>
      <c r="E35" s="40"/>
      <c r="F35" s="40"/>
      <c r="G35" s="40"/>
      <c r="H35" s="54"/>
    </row>
    <row r="36" spans="1:10" s="9" customFormat="1" ht="15" customHeight="1" x14ac:dyDescent="0.25">
      <c r="A36"/>
      <c r="B36" s="65"/>
      <c r="C36" s="40"/>
      <c r="D36" s="40"/>
      <c r="E36" s="40"/>
      <c r="F36" s="40"/>
      <c r="G36" s="40"/>
      <c r="H36" s="54"/>
    </row>
    <row r="37" spans="1:10" s="7" customFormat="1" ht="15" customHeight="1" x14ac:dyDescent="0.25">
      <c r="A37"/>
      <c r="B37" s="36" t="s">
        <v>15</v>
      </c>
      <c r="C37" s="36"/>
      <c r="D37" s="36"/>
      <c r="E37" s="36"/>
      <c r="F37" s="36"/>
      <c r="G37" s="36"/>
      <c r="H37" s="55"/>
    </row>
    <row r="38" spans="1:10" s="7" customFormat="1" ht="15" customHeight="1" x14ac:dyDescent="0.2">
      <c r="A38"/>
      <c r="B38" s="38" t="str">
        <f>+Kontoplan!A27</f>
        <v>Kasse</v>
      </c>
      <c r="C38" s="38"/>
      <c r="D38" s="38"/>
      <c r="E38" s="38"/>
      <c r="F38" s="38"/>
      <c r="G38" s="38"/>
      <c r="H38" s="54">
        <f>SUMIF('Daglig bogføring'!I$11:I$425,B38,'Daglig bogføring'!F11:F425)-SUMIF('Daglig bogføring'!I$11:I$425,B38,'Daglig bogføring'!H$11:H$425)-SUMIF('Daglig bogføring'!E$11:E$425,B$38,'Daglig bogføring'!F$11:F$425)+SUMIF('Daglig bogføring'!G$11:G$425,B$38,'Daglig bogføring'!H$11:H$425)+Stamoplysninger!C8</f>
        <v>0</v>
      </c>
    </row>
    <row r="39" spans="1:10" s="7" customFormat="1" ht="15" customHeight="1" x14ac:dyDescent="0.2">
      <c r="A39"/>
      <c r="B39" s="38" t="str">
        <f>+Kontoplan!A28</f>
        <v>Bank</v>
      </c>
      <c r="C39" s="38"/>
      <c r="D39" s="38"/>
      <c r="E39" s="38"/>
      <c r="F39" s="38"/>
      <c r="G39" s="38"/>
      <c r="H39" s="216">
        <f>IF((SUMIF('Daglig bogføring'!I$11:I$425,Lister!A53,'Daglig bogføring'!F11:F425)+SUMIF('Daglig bogføring'!I$11:I$425,Lister!A54,'Daglig bogføring'!F11:F425)+SUMIF('Daglig bogføring'!I$11:I$425,Lister!A55,'Daglig bogføring'!F11:F425)-SUMIF('Daglig bogføring'!I$11:I$425,Lister!A53,'Daglig bogføring'!H$11:H$425)-SUMIF('Daglig bogføring'!I$11:I$425,Lister!A54,'Daglig bogføring'!H$11:H$425)-SUMIF('Daglig bogføring'!I$11:I$425,Lister!A55,'Daglig bogføring'!H$11:H$425)-SUMIF('Daglig bogføring'!E$11:E$425,Lister!A37,'Daglig bogføring'!F$11:F$425)-SUMIF('Daglig bogføring'!E$11:E$425,Lister!A38,'Daglig bogføring'!F$11:F$425)-SUMIF('Daglig bogføring'!E$11:E$425,Lister!A39,'Daglig bogføring'!F$11:F$425)+SUMIF('Daglig bogføring'!G$11:G$425,Lister!A37,'Daglig bogføring'!H$11:H$425)+SUMIF('Daglig bogføring'!G$11:G$425,Lister!A38,'Daglig bogføring'!H$11:H$425)+SUMIF('Daglig bogføring'!G$11:G$425,Lister!A39,'Daglig bogføring'!H$11:H$425)+Stamoplysninger!C9+Stamoplysninger!C10+Stamoplysninger!C11)&lt;0,0,SUMIF('Daglig bogføring'!I$11:I$425,Lister!A53,'Daglig bogføring'!F11:F425)+SUMIF('Daglig bogføring'!I$11:I$425,Lister!A54,'Daglig bogføring'!F11:F425)+SUMIF('Daglig bogføring'!I$11:I$425,Lister!A55,'Daglig bogføring'!F11:F425)-SUMIF('Daglig bogføring'!I$11:I$425,Lister!A53,'Daglig bogføring'!H$11:H$425)-SUMIF('Daglig bogføring'!I$11:I$425,Lister!A54,'Daglig bogføring'!H$11:H$425)-SUMIF('Daglig bogføring'!I$11:I$425,Lister!A55,'Daglig bogføring'!H$11:H$425)-SUMIF('Daglig bogføring'!E$11:E$425,Lister!A37,'Daglig bogføring'!F$11:F$425)-SUMIF('Daglig bogføring'!E$11:E$425,Lister!A38,'Daglig bogføring'!F$11:F$425)-SUMIF('Daglig bogføring'!E$11:E$425,Lister!A39,'Daglig bogføring'!F$11:F$425)+SUMIF('Daglig bogføring'!G$11:G$425,Lister!A37,'Daglig bogføring'!H$11:H$425)+SUMIF('Daglig bogføring'!G$11:G$425,Lister!A38,'Daglig bogføring'!H$11:H$425)+SUMIF('Daglig bogføring'!G$11:G$425,Lister!A39,'Daglig bogføring'!H$11:H$425)+Stamoplysninger!C9+Stamoplysninger!C10+Stamoplysninger!C11)</f>
        <v>0</v>
      </c>
      <c r="J39" s="195"/>
    </row>
    <row r="40" spans="1:10" s="7" customFormat="1" ht="15" customHeight="1" x14ac:dyDescent="0.2">
      <c r="A40"/>
      <c r="B40" s="38" t="s">
        <v>236</v>
      </c>
      <c r="C40" s="38"/>
      <c r="D40" s="38"/>
      <c r="E40" s="38"/>
      <c r="F40" s="38"/>
      <c r="G40" s="38"/>
      <c r="H40" s="216">
        <f>IF(
Stamoplysninger!C16+Stamoplysninger!C17+Stamoplysninger!D30+SUMIF('Daglig bogføring'!I$11:I$425,Lister!A57,'Daglig bogføring'!F11:F425)-SUMIF('Daglig bogføring'!I$11:I$425,Lister!A57,'Daglig bogføring'!H$11:H$425)-SUMIF('Daglig bogføring'!E$11:E$425,Lister!A41,'Daglig bogføring'!F$11:F$425)+SUMIF('Daglig bogføring'!G$11:G$425,Lister!A41,'Daglig bogføring'!H$11:H$425)+SUMIF('Daglig bogføring'!I$11:I$425,Lister!A56,'Daglig bogføring'!F11:F425)-SUMIF('Daglig bogføring'!I$11:I$425,Lister!A56,'Daglig bogføring'!H$11:H$425)-SUMIF('Daglig bogføring'!E$11:E$425,Lister!A40,'Daglig bogføring'!F$11:F$425)+SUMIF('Daglig bogføring'!G$11:G$425,Lister!A40,'Daglig bogføring'!H$11:H$425)&lt;0,0,Stamoplysninger!C16+Stamoplysninger!C17+Stamoplysninger!D30+SUMIF('Daglig bogføring'!I$11:I$425,Lister!A57,'Daglig bogføring'!F11:F425)-SUMIF('Daglig bogføring'!I$11:I$425,Lister!A57,'Daglig bogføring'!H$11:H$425)-SUMIF('Daglig bogføring'!E$11:E$425,Lister!A41,'Daglig bogføring'!F$11:F$425)+SUMIF('Daglig bogføring'!G$11:G$425,Lister!A41,'Daglig bogføring'!H$11:H$425)+SUMIF('Daglig bogføring'!I$11:I$425,Lister!A56,'Daglig bogføring'!F11:F425)-SUMIF('Daglig bogføring'!I$11:I$425,Lister!A56,'Daglig bogføring'!H$11:H$425)-SUMIF('Daglig bogføring'!E$11:E$425,Lister!A40,'Daglig bogføring'!F$11:F$425)+SUMIF('Daglig bogføring'!G$11:G$425,Lister!A40,'Daglig bogføring'!H$11:H$425))</f>
        <v>0</v>
      </c>
    </row>
    <row r="41" spans="1:10" s="7" customFormat="1" ht="15" customHeight="1" x14ac:dyDescent="0.2">
      <c r="A41"/>
      <c r="B41" s="1" t="str">
        <f>Kontoplan!A36</f>
        <v>Tilgodehavender</v>
      </c>
      <c r="C41" s="1"/>
      <c r="D41" s="1"/>
      <c r="E41" s="1"/>
      <c r="F41" s="1"/>
      <c r="G41" s="1"/>
      <c r="H41" s="54">
        <f>SUMIF('Daglig bogføring'!I$11:I$425,B41,'Daglig bogføring'!F11:F425)-SUMIF('Daglig bogføring'!I$11:I$425,B41,'Daglig bogføring'!H$11:H$425)-SUMIF('Daglig bogføring'!E$11:E$425,B$41,'Daglig bogføring'!F$11:F$425)+SUMIF('Daglig bogføring'!E$11:E$425,B$41,'Daglig bogføring'!H$11:H$425)+Stamoplysninger!C14</f>
        <v>0</v>
      </c>
    </row>
    <row r="42" spans="1:10" s="7" customFormat="1" ht="15" customHeight="1" thickBot="1" x14ac:dyDescent="0.3">
      <c r="A42"/>
      <c r="B42" s="39" t="s">
        <v>16</v>
      </c>
      <c r="C42" s="39"/>
      <c r="D42" s="39"/>
      <c r="E42" s="39"/>
      <c r="F42" s="39"/>
      <c r="G42" s="39"/>
      <c r="H42" s="56">
        <f>ROUND(SUM(H38:H41),2)</f>
        <v>0</v>
      </c>
    </row>
    <row r="43" spans="1:10" s="9" customFormat="1" ht="15" customHeight="1" thickTop="1" x14ac:dyDescent="0.25">
      <c r="A43"/>
      <c r="B43" s="41"/>
      <c r="C43" s="41"/>
      <c r="D43" s="41"/>
      <c r="E43" s="41"/>
      <c r="F43" s="41"/>
      <c r="G43" s="41"/>
      <c r="H43" s="54"/>
    </row>
    <row r="44" spans="1:10" s="7" customFormat="1" ht="15" customHeight="1" x14ac:dyDescent="0.25">
      <c r="A44"/>
      <c r="B44" s="36" t="s">
        <v>17</v>
      </c>
      <c r="C44" s="36"/>
      <c r="D44" s="36"/>
      <c r="E44" s="36"/>
      <c r="F44" s="36"/>
      <c r="G44" s="36"/>
      <c r="H44" s="55"/>
    </row>
    <row r="45" spans="1:10" s="7" customFormat="1" ht="15" customHeight="1" x14ac:dyDescent="0.2">
      <c r="A45"/>
      <c r="B45" s="38" t="s">
        <v>18</v>
      </c>
      <c r="C45" s="38"/>
      <c r="D45" s="38"/>
      <c r="E45" s="38"/>
      <c r="F45" s="38"/>
      <c r="G45" s="38"/>
      <c r="H45" s="58">
        <f>+E46+E47</f>
        <v>0</v>
      </c>
      <c r="J45" s="143"/>
    </row>
    <row r="46" spans="1:10" s="7" customFormat="1" ht="15" customHeight="1" x14ac:dyDescent="0.2">
      <c r="A46"/>
      <c r="B46" s="42" t="str">
        <f>"- "&amp;+Kontoplan!A38 &amp; ":"</f>
        <v>- Åbningsbalance pr. 1. januar 2026:</v>
      </c>
      <c r="C46" s="42"/>
      <c r="D46" s="42"/>
      <c r="E46" s="217">
        <f>Stamoplysninger!C8+Stamoplysninger!C9+Stamoplysninger!C10+Stamoplysninger!C11+Stamoplysninger!C14-Stamoplysninger!C12-Stamoplysninger!C15-Stamoplysninger!C13-Stamoplysninger!D27-Stamoplysninger!D28-Stamoplysninger!D29</f>
        <v>0</v>
      </c>
      <c r="F46" s="217"/>
      <c r="G46" s="42"/>
      <c r="H46" s="59"/>
      <c r="J46" s="143"/>
    </row>
    <row r="47" spans="1:10" s="7" customFormat="1" ht="15" customHeight="1" x14ac:dyDescent="0.2">
      <c r="A47"/>
      <c r="B47" s="42" t="str">
        <f>"- "&amp;+Kontoplan!A39</f>
        <v>- Overført resultat</v>
      </c>
      <c r="C47" s="42"/>
      <c r="D47" s="42"/>
      <c r="E47" s="217">
        <f>+H33-H48-H49-H50-H51-H53-H54-H55-H56+Stamoplysninger!C12+Stamoplysninger!C13+Stamoplysninger!D27+Stamoplysninger!D28+Stamoplysninger!D29+Stamoplysninger!D30+Stamoplysninger!C16+Stamoplysninger!C17</f>
        <v>0</v>
      </c>
      <c r="F47" s="217"/>
      <c r="G47" s="42"/>
      <c r="H47" s="59"/>
      <c r="J47" s="143"/>
    </row>
    <row r="48" spans="1:10" s="7" customFormat="1" ht="15" customHeight="1" x14ac:dyDescent="0.2">
      <c r="A48"/>
      <c r="B48" s="38" t="str">
        <f>+Kontoplan!A43</f>
        <v>Overskydende ISOBRO-midler fra sidste år</v>
      </c>
      <c r="C48" s="38"/>
      <c r="D48" s="38"/>
      <c r="E48" s="38"/>
      <c r="F48" s="38"/>
      <c r="G48" s="38"/>
      <c r="H48" s="54">
        <f>'ISOBRO-regnskab'!H33</f>
        <v>0</v>
      </c>
      <c r="I48"/>
      <c r="J48" s="10"/>
    </row>
    <row r="49" spans="1:10" s="7" customFormat="1" ht="15" customHeight="1" x14ac:dyDescent="0.2">
      <c r="A49"/>
      <c r="B49" s="38" t="str">
        <f>+Kontoplan!A44</f>
        <v>Overskydende §18-midler</v>
      </c>
      <c r="C49" s="38"/>
      <c r="D49" s="38"/>
      <c r="E49" s="38"/>
      <c r="F49" s="38"/>
      <c r="G49" s="38"/>
      <c r="H49" s="54">
        <f>'§18-regnskab'!H33</f>
        <v>0</v>
      </c>
      <c r="I49" s="32"/>
      <c r="J49" s="10"/>
    </row>
    <row r="50" spans="1:10" s="7" customFormat="1" ht="15" customHeight="1" x14ac:dyDescent="0.2">
      <c r="A50"/>
      <c r="B50" s="38" t="str">
        <f>+Kontoplan!A40</f>
        <v>ISOBRO-midler til brug næste år</v>
      </c>
      <c r="C50" s="38"/>
      <c r="D50" s="38"/>
      <c r="E50" s="38"/>
      <c r="F50" s="38"/>
      <c r="G50" s="38"/>
      <c r="H50" s="54">
        <f>+'ISOBRO-regnskab'!H34</f>
        <v>0</v>
      </c>
      <c r="I50" s="32"/>
      <c r="J50" s="143"/>
    </row>
    <row r="51" spans="1:10" s="7" customFormat="1" ht="15" customHeight="1" x14ac:dyDescent="0.2">
      <c r="A51"/>
      <c r="B51" s="38" t="str">
        <f>+Kontoplan!A41</f>
        <v>§18-midler til brug næste år</v>
      </c>
      <c r="C51" s="38"/>
      <c r="D51" s="38"/>
      <c r="E51" s="38"/>
      <c r="F51" s="38"/>
      <c r="G51" s="38"/>
      <c r="H51" s="54">
        <f>+SUMIFS('Daglig bogføring'!F$11:F$425,'Daglig bogføring'!E$11:E$425,Lister!A3,'Daglig bogføring'!J$11:J$425,Lister!A$47)</f>
        <v>0</v>
      </c>
      <c r="I51" s="32"/>
    </row>
    <row r="52" spans="1:10" s="7" customFormat="1" ht="15" customHeight="1" x14ac:dyDescent="0.2">
      <c r="A52"/>
      <c r="B52" s="38" t="str">
        <f>+Kontoplan!A42</f>
        <v>Skyldige omkostninger</v>
      </c>
      <c r="C52" s="38"/>
      <c r="D52" s="38"/>
      <c r="E52" s="38"/>
      <c r="F52" s="38"/>
      <c r="G52" s="38"/>
      <c r="H52" s="54">
        <f>-SUMIF('Daglig bogføring'!I$11:I$425,Lister!A59,'Daglig bogføring'!F11:F425)+SUMIF('Daglig bogføring'!I$11:I$425,Lister!A59,'Daglig bogføring'!H$11:H$425)+SUMIF('Daglig bogføring'!E$11:E$425,B$52,'Daglig bogføring'!F$11:F$425)-SUMIF('Daglig bogføring'!G$11:G$425,B$52,'Daglig bogføring'!H$11:H$425)+Stamoplysninger!C15</f>
        <v>0</v>
      </c>
      <c r="I52"/>
      <c r="J52" s="13"/>
    </row>
    <row r="53" spans="1:10" s="7" customFormat="1" ht="15" customHeight="1" x14ac:dyDescent="0.2">
      <c r="A53"/>
      <c r="B53" s="38" t="str">
        <f>IF(Stamoplysninger!C27&gt;0, Kontoplan!A45, "")</f>
        <v/>
      </c>
      <c r="C53" s="38"/>
      <c r="D53" s="38"/>
      <c r="E53" s="38"/>
      <c r="F53" s="38"/>
      <c r="G53" s="38"/>
      <c r="H53" s="54">
        <f>IF(Stamoplysninger!C27&gt;0,'Øremærket konto 1'!$G$34,0)</f>
        <v>0</v>
      </c>
      <c r="I53"/>
      <c r="J53" s="10"/>
    </row>
    <row r="54" spans="1:10" s="7" customFormat="1" ht="15" customHeight="1" x14ac:dyDescent="0.2">
      <c r="A54"/>
      <c r="B54" s="38" t="str">
        <f>IF(Stamoplysninger!C28&gt;0, Kontoplan!A46, "")</f>
        <v/>
      </c>
      <c r="C54" s="38"/>
      <c r="D54" s="38"/>
      <c r="E54" s="38"/>
      <c r="F54" s="38"/>
      <c r="G54" s="38"/>
      <c r="H54" s="54">
        <f>IF(Stamoplysninger!C28&gt;0,'Øremærket konto 2'!$G$34,0)</f>
        <v>0</v>
      </c>
      <c r="I54"/>
      <c r="J54" s="10"/>
    </row>
    <row r="55" spans="1:10" s="7" customFormat="1" ht="15" customHeight="1" x14ac:dyDescent="0.2">
      <c r="A55"/>
      <c r="B55" s="38" t="str">
        <f>IF(Stamoplysninger!C29&gt;0, Kontoplan!A47, "")</f>
        <v/>
      </c>
      <c r="C55" s="38"/>
      <c r="D55" s="38"/>
      <c r="E55" s="38"/>
      <c r="F55" s="38"/>
      <c r="G55" s="38"/>
      <c r="H55" s="54">
        <f>IF(Stamoplysninger!C29&gt;0,'Øremærket konto 3'!$G$34,0)</f>
        <v>0</v>
      </c>
      <c r="I55"/>
      <c r="J55" s="10"/>
    </row>
    <row r="56" spans="1:10" s="7" customFormat="1" ht="15" customHeight="1" x14ac:dyDescent="0.2">
      <c r="A56"/>
      <c r="B56" s="38" t="str">
        <f>IF(Stamoplysninger!C30&gt;0, Kontoplan!A48, "")</f>
        <v/>
      </c>
      <c r="C56" s="38"/>
      <c r="D56" s="38"/>
      <c r="E56" s="38"/>
      <c r="F56" s="38"/>
      <c r="G56" s="38"/>
      <c r="H56" s="54">
        <f>IF(Stamoplysninger!C30&lt;&gt;0,Arv!G34+Arv!G40,0)</f>
        <v>0</v>
      </c>
      <c r="I56"/>
      <c r="J56" s="10"/>
    </row>
    <row r="57" spans="1:10" s="7" customFormat="1" ht="15" customHeight="1" x14ac:dyDescent="0.2">
      <c r="A57"/>
      <c r="B57" s="38" t="s">
        <v>289</v>
      </c>
      <c r="C57" s="38"/>
      <c r="D57" s="38"/>
      <c r="E57" s="38"/>
      <c r="F57" s="38"/>
      <c r="G57" s="38"/>
      <c r="H57" s="54">
        <f>-1*IF(Arv!G34-Arv!G35+Arv!G40-Arv!G41&lt;0,Arv!G34-Arv!G35+Arv!G40-Arv!G41,0)+
-1*IF((SUMIF('Daglig bogføring'!I$11:I$425,Lister!A53,'Daglig bogføring'!F11:F425)+SUMIF('Daglig bogføring'!I$11:I$425,Lister!A54,'Daglig bogføring'!F11:F425)+SUMIF('Daglig bogføring'!I$11:I$425,Lister!A55,'Daglig bogføring'!F11:F425)-SUMIF('Daglig bogføring'!I$11:I$425,Lister!A53,'Daglig bogføring'!H$11:H$425)-SUMIF('Daglig bogføring'!I$11:I$425,Lister!A54,'Daglig bogføring'!H$11:H$425)-SUMIF('Daglig bogføring'!I$11:I$425,Lister!A55,'Daglig bogføring'!H$11:H$425)-SUMIF('Daglig bogføring'!E$11:E$425,Lister!A37,'Daglig bogføring'!F$11:F$425)-SUMIF('Daglig bogføring'!E$11:E$425,Lister!A38,'Daglig bogføring'!F$11:F$425)-SUMIF('Daglig bogføring'!E$11:E$425,Lister!A39,'Daglig bogføring'!F$11:F$425)+SUMIF('Daglig bogføring'!G$11:G$425,Lister!A37,'Daglig bogføring'!H$11:H$425)+SUMIF('Daglig bogføring'!G$11:G$425,Lister!A38,'Daglig bogføring'!H$11:H$425)+SUMIF('Daglig bogføring'!G$11:G$425,Lister!A39,'Daglig bogføring'!H$11:H$425)+Stamoplysninger!C9+Stamoplysninger!C10+Stamoplysninger!C11)&gt;0,0,
SUMIF('Daglig bogføring'!I$11:I$425,Lister!A53,'Daglig bogføring'!F11:F425)+SUMIF('Daglig bogføring'!I$11:I$425,Lister!A54,'Daglig bogføring'!F11:F425)+SUMIF('Daglig bogføring'!I$11:I$425,Lister!A55,'Daglig bogføring'!F11:F425)-SUMIF('Daglig bogføring'!I$11:I$425,Lister!A53,'Daglig bogføring'!H$11:H$425)-SUMIF('Daglig bogføring'!I$11:I$425,Lister!A54,'Daglig bogføring'!H$11:H$425)-SUMIF('Daglig bogføring'!I$11:I$425,Lister!A55,'Daglig bogføring'!H$11:H$425)-SUMIF('Daglig bogføring'!E$11:E$425,Lister!A37,'Daglig bogføring'!F$11:F$425)-SUMIF('Daglig bogføring'!E$11:E$425,Lister!A38,'Daglig bogføring'!F$11:F$425)-SUMIF('Daglig bogføring'!E$11:E$425,Lister!A39,'Daglig bogføring'!F$11:F$425)+SUMIF('Daglig bogføring'!G$11:G$425,Lister!A37,'Daglig bogføring'!H$11:H$425)+SUMIF('Daglig bogføring'!G$11:G$425,Lister!A38,'Daglig bogføring'!H$11:H$425)+SUMIF('Daglig bogføring'!G$11:G$425,Lister!A39,'Daglig bogføring'!H$11:H$425)+Stamoplysninger!C9+Stamoplysninger!C10+Stamoplysninger!C11)</f>
        <v>0</v>
      </c>
      <c r="I57"/>
      <c r="J57" s="10"/>
    </row>
    <row r="58" spans="1:10" s="7" customFormat="1" ht="15" customHeight="1" thickBot="1" x14ac:dyDescent="0.3">
      <c r="A58"/>
      <c r="B58" s="39" t="s">
        <v>19</v>
      </c>
      <c r="C58" s="39"/>
      <c r="D58" s="39"/>
      <c r="E58" s="39"/>
      <c r="F58" s="39"/>
      <c r="G58" s="39"/>
      <c r="H58" s="56">
        <f>ROUND(SUM(H45:H57),2)</f>
        <v>0</v>
      </c>
      <c r="I58" s="71" t="str">
        <f>IF(H42-H58=0,"","Regnskabet stemmer ikke")</f>
        <v/>
      </c>
      <c r="J58" s="10"/>
    </row>
    <row r="59" spans="1:10" s="7" customFormat="1" ht="15" customHeight="1" thickTop="1" x14ac:dyDescent="0.25">
      <c r="A59"/>
      <c r="B59" s="27"/>
      <c r="C59" s="27"/>
      <c r="D59" s="27"/>
      <c r="E59" s="27"/>
      <c r="F59" s="27"/>
      <c r="G59" s="27"/>
      <c r="H59" s="60"/>
      <c r="I59"/>
      <c r="J59" s="10"/>
    </row>
    <row r="60" spans="1:10" s="7" customFormat="1" ht="15" customHeight="1" x14ac:dyDescent="0.25">
      <c r="A60"/>
      <c r="B60" s="27"/>
      <c r="C60" s="27"/>
      <c r="D60" s="27"/>
      <c r="E60" s="27"/>
      <c r="F60" s="27"/>
      <c r="G60" s="27"/>
      <c r="H60" s="60"/>
      <c r="I60"/>
      <c r="J60" s="10"/>
    </row>
    <row r="61" spans="1:10" s="7" customFormat="1" x14ac:dyDescent="0.2">
      <c r="A61"/>
      <c r="B61" s="1"/>
      <c r="C61" s="1"/>
      <c r="D61" s="1"/>
      <c r="E61" s="1"/>
      <c r="F61" s="1"/>
      <c r="G61" s="1"/>
      <c r="H61" s="54"/>
      <c r="I61"/>
    </row>
    <row r="62" spans="1:10" ht="15.75" x14ac:dyDescent="0.25">
      <c r="B62" s="27" t="s">
        <v>20</v>
      </c>
      <c r="C62" s="27"/>
      <c r="D62" s="27"/>
      <c r="E62" s="1"/>
      <c r="F62" s="1"/>
      <c r="G62" s="1"/>
      <c r="I62"/>
    </row>
    <row r="63" spans="1:10" x14ac:dyDescent="0.2">
      <c r="B63" s="1"/>
      <c r="C63" s="1"/>
      <c r="D63" s="1"/>
      <c r="E63" s="1"/>
      <c r="F63" s="1"/>
      <c r="G63" s="1"/>
    </row>
    <row r="64" spans="1:10" ht="45.75" customHeight="1" x14ac:dyDescent="0.2">
      <c r="B64" s="209" t="s">
        <v>309</v>
      </c>
      <c r="C64" s="210"/>
      <c r="D64" s="210"/>
      <c r="E64" s="210"/>
      <c r="F64" s="210"/>
      <c r="G64" s="210"/>
      <c r="H64" s="210"/>
    </row>
    <row r="65" spans="2:14" x14ac:dyDescent="0.2">
      <c r="B65" s="75"/>
      <c r="C65" s="76"/>
      <c r="D65" s="76"/>
      <c r="E65" s="76"/>
      <c r="F65" s="76"/>
      <c r="G65" s="76"/>
      <c r="H65" s="76"/>
    </row>
    <row r="66" spans="2:14" x14ac:dyDescent="0.2">
      <c r="B66" s="1"/>
      <c r="C66" s="1"/>
      <c r="D66" s="1"/>
      <c r="E66" s="1"/>
      <c r="F66" s="1"/>
      <c r="G66" s="1"/>
    </row>
    <row r="67" spans="2:14" x14ac:dyDescent="0.2">
      <c r="B67" s="29"/>
      <c r="C67" s="1"/>
      <c r="D67" s="29"/>
      <c r="E67" s="5"/>
      <c r="F67" s="28"/>
      <c r="G67" s="5"/>
      <c r="H67" s="57"/>
    </row>
    <row r="68" spans="2:14" x14ac:dyDescent="0.2">
      <c r="B68" s="1" t="s">
        <v>21</v>
      </c>
      <c r="C68" s="30"/>
      <c r="D68" s="30" t="str">
        <f>"Formand: "&amp;Stamoplysninger!C19</f>
        <v xml:space="preserve">Formand: </v>
      </c>
      <c r="E68" s="1"/>
      <c r="F68" s="1" t="s">
        <v>21</v>
      </c>
      <c r="G68" s="1"/>
      <c r="H68" s="61" t="str">
        <f>"Kasserer: "&amp;Stamoplysninger!C18</f>
        <v xml:space="preserve">Kasserer: </v>
      </c>
    </row>
    <row r="69" spans="2:14" x14ac:dyDescent="0.2">
      <c r="B69" s="1"/>
      <c r="C69" s="30"/>
      <c r="D69" s="30"/>
      <c r="E69" s="1"/>
      <c r="F69" s="1"/>
      <c r="G69" s="1"/>
      <c r="H69" s="61"/>
    </row>
    <row r="70" spans="2:14" x14ac:dyDescent="0.2">
      <c r="B70" s="1"/>
      <c r="C70" s="30"/>
      <c r="D70" s="30"/>
      <c r="E70" s="1"/>
      <c r="F70" s="1"/>
      <c r="G70" s="1"/>
      <c r="H70" s="61"/>
    </row>
    <row r="71" spans="2:14" x14ac:dyDescent="0.2">
      <c r="B71" s="1"/>
      <c r="C71" s="1"/>
      <c r="D71" s="1"/>
      <c r="E71" s="1"/>
      <c r="F71" s="1"/>
      <c r="G71" s="1"/>
      <c r="I71" s="6"/>
      <c r="J71" s="6"/>
      <c r="K71" s="6"/>
      <c r="L71" s="6"/>
      <c r="M71" s="6"/>
      <c r="N71" s="6"/>
    </row>
    <row r="72" spans="2:14" ht="28.5" customHeight="1" x14ac:dyDescent="0.2">
      <c r="B72" s="206" t="s">
        <v>22</v>
      </c>
      <c r="C72" s="206"/>
      <c r="D72" s="206"/>
      <c r="E72" s="206"/>
      <c r="F72" s="206"/>
      <c r="G72" s="206"/>
      <c r="H72" s="206"/>
      <c r="I72" s="6"/>
      <c r="J72" s="6"/>
      <c r="K72" s="6"/>
      <c r="L72" s="6"/>
      <c r="M72" s="6"/>
      <c r="N72" s="6"/>
    </row>
    <row r="73" spans="2:14" x14ac:dyDescent="0.2">
      <c r="B73" s="187"/>
      <c r="C73" s="187"/>
      <c r="D73" s="187"/>
      <c r="E73" s="187"/>
      <c r="F73" s="187"/>
      <c r="G73" s="187"/>
      <c r="H73" s="187"/>
      <c r="I73" s="6"/>
      <c r="J73" s="6"/>
      <c r="K73" s="6"/>
      <c r="L73" s="6"/>
      <c r="M73" s="6"/>
      <c r="N73" s="6"/>
    </row>
    <row r="74" spans="2:14" x14ac:dyDescent="0.2">
      <c r="B74" s="43"/>
      <c r="C74" s="43"/>
      <c r="D74" s="43"/>
      <c r="E74" s="43"/>
      <c r="F74" s="43"/>
      <c r="G74" s="43"/>
      <c r="H74" s="62"/>
      <c r="I74" s="6"/>
      <c r="J74" s="6"/>
      <c r="K74" s="6"/>
      <c r="L74" s="6"/>
      <c r="M74" s="6"/>
      <c r="N74" s="6"/>
    </row>
    <row r="75" spans="2:14" x14ac:dyDescent="0.2">
      <c r="B75" s="29"/>
      <c r="C75" s="1"/>
      <c r="D75" s="29"/>
      <c r="E75" s="1"/>
      <c r="F75" s="1"/>
      <c r="G75" s="1"/>
      <c r="I75" s="6"/>
      <c r="J75" s="6"/>
      <c r="K75" s="6"/>
      <c r="L75" s="6"/>
      <c r="M75" s="6"/>
      <c r="N75" s="6"/>
    </row>
    <row r="76" spans="2:14" x14ac:dyDescent="0.2">
      <c r="B76" s="1" t="s">
        <v>21</v>
      </c>
      <c r="C76" s="1"/>
      <c r="D76" s="30" t="str">
        <f>"Revisor: "&amp;Stamoplysninger!C20</f>
        <v xml:space="preserve">Revisor: </v>
      </c>
      <c r="E76" s="1"/>
      <c r="F76" s="1"/>
      <c r="G76" s="1"/>
      <c r="I76" s="6"/>
      <c r="J76" s="6"/>
      <c r="K76" s="6"/>
      <c r="L76" s="6"/>
      <c r="M76" s="6"/>
      <c r="N76" s="6"/>
    </row>
  </sheetData>
  <sheetProtection algorithmName="SHA-512" hashValue="gjdIVJBURm9aPYuoP+pC9lWDVyLmEcMadWv2gcVDvmCQT/oRsRRwyCINSwxLEhHDEnB5aEhO3eqCxKNVVHIhog==" saltValue="dNaesrP5m0ijx2yZlaIXxg==" spinCount="100000" sheet="1" objects="1" scenarios="1"/>
  <mergeCells count="7">
    <mergeCell ref="B72:H72"/>
    <mergeCell ref="B1:H1"/>
    <mergeCell ref="E46:F46"/>
    <mergeCell ref="E47:F47"/>
    <mergeCell ref="B4:H4"/>
    <mergeCell ref="B2:H2"/>
    <mergeCell ref="B64:H64"/>
  </mergeCells>
  <phoneticPr fontId="3" type="noConversion"/>
  <pageMargins left="0.74803149606299213" right="0.74803149606299213" top="0.98425196850393704" bottom="0.98425196850393704" header="0.51181102362204722" footer="0.51181102362204722"/>
  <pageSetup paperSize="9" scale="71" orientation="portrait" r:id="rId1"/>
  <headerFooter alignWithMargins="0">
    <oddHeader xml:space="preserve">&amp;C&amp;"Fighter,Normal"
</oddHeader>
    <oddFooter>&amp;CSide &amp;P af &amp;N</oddFooter>
  </headerFooter>
  <rowBreaks count="1" manualBreakCount="1">
    <brk id="34" min="1"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F6116-4C73-41AC-9C2B-39C6B1F2738B}">
  <sheetPr codeName="Ark7">
    <tabColor rgb="FFFFFFBD"/>
  </sheetPr>
  <dimension ref="A1:V76"/>
  <sheetViews>
    <sheetView zoomScaleNormal="100" zoomScalePageLayoutView="110" workbookViewId="0">
      <selection activeCell="B1" sqref="B1:F1"/>
    </sheetView>
  </sheetViews>
  <sheetFormatPr defaultColWidth="9.140625" defaultRowHeight="15" x14ac:dyDescent="0.2"/>
  <cols>
    <col min="2" max="2" width="42.42578125" customWidth="1"/>
    <col min="6" max="6" width="20" customWidth="1"/>
    <col min="12" max="12" width="9.7109375" style="2" customWidth="1"/>
    <col min="13" max="13" width="1.7109375" style="2" customWidth="1"/>
    <col min="14" max="14" width="35.7109375" style="2" customWidth="1"/>
    <col min="15" max="15" width="35.7109375" style="54" customWidth="1"/>
    <col min="16" max="17" width="19.28515625" style="1" bestFit="1" customWidth="1"/>
    <col min="18" max="18" width="17.140625" style="1" bestFit="1" customWidth="1"/>
    <col min="19" max="19" width="9.140625" style="1"/>
    <col min="20" max="20" width="19.140625" style="1" bestFit="1" customWidth="1"/>
    <col min="21" max="21" width="15.5703125" style="1" bestFit="1" customWidth="1"/>
    <col min="22" max="22" width="17.85546875" style="1" bestFit="1" customWidth="1"/>
    <col min="23" max="16384" width="9.140625" style="1"/>
  </cols>
  <sheetData>
    <row r="1" spans="1:22" ht="33" customHeight="1" x14ac:dyDescent="0.2">
      <c r="B1" s="204" t="str">
        <f>"Aktivitetsregnskab "&amp;Stamoplysninger!C7</f>
        <v>Aktivitetsregnskab 2026</v>
      </c>
      <c r="C1" s="204"/>
      <c r="D1" s="204"/>
      <c r="E1" s="204"/>
      <c r="F1" s="204"/>
      <c r="G1" s="1"/>
      <c r="H1" s="1"/>
      <c r="I1" s="1"/>
      <c r="J1" s="1"/>
      <c r="K1" s="1"/>
      <c r="L1" s="1"/>
      <c r="M1" s="1"/>
      <c r="N1" s="1"/>
      <c r="O1" s="1"/>
    </row>
    <row r="2" spans="1:22" ht="24" customHeight="1" x14ac:dyDescent="0.2">
      <c r="B2" s="208" t="str">
        <f>IF(Stamoplysninger!C6="","",Stamoplysninger!C6)</f>
        <v/>
      </c>
      <c r="C2" s="208"/>
      <c r="D2" s="208"/>
      <c r="E2" s="208"/>
      <c r="F2" s="208"/>
      <c r="G2" s="1"/>
      <c r="H2" s="1"/>
      <c r="I2" s="1"/>
      <c r="J2" s="1"/>
      <c r="K2" s="1"/>
      <c r="L2" s="1"/>
      <c r="M2" s="1"/>
      <c r="N2" s="1"/>
      <c r="O2" s="1"/>
    </row>
    <row r="3" spans="1:22" ht="18.600000000000001" customHeight="1" x14ac:dyDescent="0.2">
      <c r="L3" s="63"/>
      <c r="M3" s="63"/>
      <c r="N3" s="63"/>
      <c r="O3" s="63"/>
    </row>
    <row r="4" spans="1:22" s="3" customFormat="1" ht="18" x14ac:dyDescent="0.25">
      <c r="A4"/>
      <c r="B4" s="207" t="s">
        <v>53</v>
      </c>
      <c r="C4" s="207"/>
      <c r="D4" s="207"/>
      <c r="E4" s="207"/>
      <c r="F4" s="207"/>
      <c r="G4"/>
      <c r="H4"/>
      <c r="I4"/>
      <c r="J4"/>
      <c r="K4" s="127"/>
      <c r="L4" s="127"/>
      <c r="M4" s="127"/>
      <c r="N4" s="127"/>
      <c r="P4" s="71"/>
      <c r="Q4"/>
      <c r="R4"/>
      <c r="S4"/>
      <c r="T4"/>
      <c r="U4"/>
      <c r="V4"/>
    </row>
    <row r="5" spans="1:22" s="3" customFormat="1" ht="18" x14ac:dyDescent="0.25">
      <c r="A5"/>
      <c r="B5" s="64"/>
      <c r="C5" s="64"/>
      <c r="D5" s="64"/>
      <c r="E5" s="64"/>
      <c r="F5" s="64"/>
      <c r="G5"/>
      <c r="H5"/>
      <c r="I5"/>
      <c r="J5"/>
      <c r="K5"/>
      <c r="L5" s="64"/>
      <c r="M5" s="64"/>
      <c r="N5" s="64"/>
      <c r="O5" s="64"/>
      <c r="P5" s="4"/>
      <c r="Q5"/>
      <c r="R5"/>
      <c r="S5"/>
      <c r="T5"/>
      <c r="U5"/>
      <c r="V5"/>
    </row>
    <row r="6" spans="1:22" s="7" customFormat="1" ht="15" customHeight="1" x14ac:dyDescent="0.25">
      <c r="A6"/>
      <c r="B6" s="36" t="s">
        <v>9</v>
      </c>
      <c r="C6" s="36"/>
      <c r="D6" s="36"/>
      <c r="E6" s="36"/>
      <c r="F6" s="55"/>
      <c r="G6"/>
      <c r="H6"/>
      <c r="I6"/>
      <c r="J6"/>
      <c r="K6"/>
      <c r="Q6"/>
      <c r="R6"/>
      <c r="S6"/>
      <c r="T6"/>
      <c r="U6"/>
      <c r="V6"/>
    </row>
    <row r="7" spans="1:22" s="7" customFormat="1" ht="15" customHeight="1" x14ac:dyDescent="0.25">
      <c r="A7"/>
      <c r="B7" s="38" t="str">
        <f>+Kontoplan!A4</f>
        <v>Midler fra Kræftens Bekæmpelse</v>
      </c>
      <c r="C7" s="27"/>
      <c r="D7" s="27"/>
      <c r="E7" s="27"/>
      <c r="F7" s="54">
        <f>SUMIF('Daglig bogføring'!E$11:E$425,B7,'Daglig bogføring'!F$11:F$425)</f>
        <v>0</v>
      </c>
      <c r="G7"/>
      <c r="H7"/>
      <c r="I7"/>
      <c r="J7"/>
      <c r="K7"/>
      <c r="Q7"/>
      <c r="R7"/>
      <c r="S7"/>
      <c r="T7"/>
      <c r="U7"/>
      <c r="V7"/>
    </row>
    <row r="8" spans="1:22" s="7" customFormat="1" ht="15" customHeight="1" x14ac:dyDescent="0.25">
      <c r="A8"/>
      <c r="B8" s="38" t="str">
        <f>+Kontoplan!A7</f>
        <v>Indtægter fra Stafet for Livet</v>
      </c>
      <c r="C8" s="27"/>
      <c r="D8" s="27"/>
      <c r="E8" s="27"/>
      <c r="F8" s="54">
        <f>SUMIF('Daglig bogføring'!E$11:E$425,B8,'Daglig bogføring'!F$11:F$425)</f>
        <v>0</v>
      </c>
      <c r="G8"/>
      <c r="H8"/>
      <c r="I8"/>
      <c r="J8"/>
      <c r="K8"/>
      <c r="Q8"/>
      <c r="R8"/>
      <c r="S8"/>
      <c r="T8"/>
      <c r="U8"/>
      <c r="V8"/>
    </row>
    <row r="9" spans="1:22" s="7" customFormat="1" ht="15" customHeight="1" x14ac:dyDescent="0.2">
      <c r="A9"/>
      <c r="B9" s="38" t="str">
        <f>+Lister!A45</f>
        <v>ISOBRO</v>
      </c>
      <c r="C9" s="38"/>
      <c r="D9" s="38"/>
      <c r="E9" s="38"/>
      <c r="F9" s="54">
        <f>SUMIFS('Daglig bogføring'!F$11:F$428,'Daglig bogføring'!J$11:J$428,B9,'Daglig bogføring'!E$11:E$428,"&lt;&gt;"&amp;Lister!A$58)</f>
        <v>0</v>
      </c>
      <c r="G9"/>
      <c r="H9"/>
      <c r="I9"/>
      <c r="J9"/>
      <c r="K9"/>
      <c r="P9" s="32"/>
      <c r="Q9"/>
      <c r="R9"/>
      <c r="S9"/>
      <c r="T9"/>
      <c r="U9"/>
      <c r="V9"/>
    </row>
    <row r="10" spans="1:22" s="7" customFormat="1" ht="15" customHeight="1" x14ac:dyDescent="0.2">
      <c r="A10"/>
      <c r="B10" s="38" t="str">
        <f>+Lister!A46</f>
        <v>§18</v>
      </c>
      <c r="C10" s="38"/>
      <c r="D10" s="38"/>
      <c r="E10" s="38"/>
      <c r="F10" s="54">
        <f>SUMIFS('Daglig bogføring'!F$11:F$428,'Daglig bogføring'!J$11:J$428,B10,'Daglig bogføring'!E$11:E$428,"&lt;&gt;"&amp;Lister!A$58)</f>
        <v>0</v>
      </c>
      <c r="G10"/>
      <c r="H10"/>
      <c r="I10"/>
      <c r="J10"/>
      <c r="K10"/>
      <c r="Q10"/>
      <c r="R10"/>
      <c r="S10"/>
      <c r="T10"/>
      <c r="U10"/>
      <c r="V10"/>
    </row>
    <row r="11" spans="1:22" s="7" customFormat="1" ht="15" customHeight="1" x14ac:dyDescent="0.2">
      <c r="A11"/>
      <c r="B11" s="38" t="str">
        <f>+Lister!A47</f>
        <v>§18 --&gt; Næste år</v>
      </c>
      <c r="C11" s="38"/>
      <c r="D11" s="38"/>
      <c r="E11" s="38"/>
      <c r="F11" s="54">
        <f>SUMIFS('Daglig bogføring'!F$11:F$428,'Daglig bogføring'!J$11:J$428,B11,'Daglig bogføring'!E$11:E$428,"&lt;&gt;"&amp;Lister!A$58)</f>
        <v>0</v>
      </c>
      <c r="G11"/>
      <c r="H11"/>
      <c r="I11"/>
      <c r="J11"/>
      <c r="K11"/>
      <c r="Q11"/>
      <c r="R11"/>
      <c r="S11"/>
      <c r="T11"/>
      <c r="U11"/>
      <c r="V11"/>
    </row>
    <row r="12" spans="1:22" s="7" customFormat="1" ht="15" customHeight="1" x14ac:dyDescent="0.2">
      <c r="A12"/>
      <c r="B12" s="38" t="str">
        <f>+Lister!A48</f>
        <v xml:space="preserve"> </v>
      </c>
      <c r="C12" s="38"/>
      <c r="D12" s="38"/>
      <c r="E12" s="38"/>
      <c r="F12" s="54">
        <f>SUMIFS('Daglig bogføring'!F$11:F$428,'Daglig bogføring'!J$11:J$428,Stamoplysninger!C27,'Daglig bogføring'!E$11:E$428,"&lt;&gt;"&amp;Lister!A$58)</f>
        <v>0</v>
      </c>
      <c r="G12"/>
      <c r="H12"/>
      <c r="I12"/>
      <c r="J12"/>
      <c r="K12"/>
      <c r="Q12"/>
      <c r="R12"/>
      <c r="S12"/>
      <c r="T12"/>
      <c r="U12"/>
      <c r="V12"/>
    </row>
    <row r="13" spans="1:22" s="7" customFormat="1" ht="15" customHeight="1" x14ac:dyDescent="0.2">
      <c r="A13"/>
      <c r="B13" s="38" t="str">
        <f>+Lister!A49</f>
        <v xml:space="preserve"> </v>
      </c>
      <c r="C13" s="38"/>
      <c r="D13" s="38"/>
      <c r="E13" s="38"/>
      <c r="F13" s="54">
        <f>SUMIFS('Daglig bogføring'!F$11:F$428,'Daglig bogføring'!J$11:J$428,Stamoplysninger!C28,'Daglig bogføring'!E$11:E$428,"&lt;&gt;"&amp;Lister!A$58)</f>
        <v>0</v>
      </c>
      <c r="G13"/>
      <c r="H13"/>
      <c r="I13"/>
      <c r="J13"/>
      <c r="K13"/>
      <c r="Q13"/>
      <c r="R13"/>
      <c r="S13"/>
      <c r="T13"/>
      <c r="U13"/>
      <c r="V13"/>
    </row>
    <row r="14" spans="1:22" s="7" customFormat="1" ht="15" customHeight="1" x14ac:dyDescent="0.2">
      <c r="A14"/>
      <c r="B14" s="38" t="str">
        <f>+Lister!A50</f>
        <v xml:space="preserve"> </v>
      </c>
      <c r="C14" s="38"/>
      <c r="D14" s="38"/>
      <c r="E14" s="38"/>
      <c r="F14" s="54">
        <f>SUMIFS('Daglig bogføring'!F$11:F$428,'Daglig bogføring'!J$11:J$428,Stamoplysninger!C29,'Daglig bogføring'!E$11:E$428,"&lt;&gt;"&amp;Lister!A$58)</f>
        <v>0</v>
      </c>
      <c r="G14"/>
      <c r="H14"/>
      <c r="I14"/>
      <c r="J14"/>
      <c r="K14"/>
      <c r="Q14"/>
      <c r="R14"/>
      <c r="S14"/>
      <c r="T14"/>
      <c r="U14"/>
      <c r="V14"/>
    </row>
    <row r="15" spans="1:22" s="7" customFormat="1" ht="15" customHeight="1" x14ac:dyDescent="0.2">
      <c r="A15"/>
      <c r="B15" s="38" t="str">
        <f>+Lister!A51</f>
        <v xml:space="preserve"> </v>
      </c>
      <c r="C15" s="38"/>
      <c r="D15" s="38"/>
      <c r="E15" s="38"/>
      <c r="F15" s="54">
        <f>SUMIFS('Daglig bogføring'!F$11:F$425,'Daglig bogføring'!I$11:I$425,Lister!A56,'Daglig bogføring'!J$11:J$425,Lister!A$51,'Daglig bogføring'!E$11:E$425,"&lt;&gt;"&amp;Lister!A57)+SUMIFS('Daglig bogføring'!F$11:F$425,'Daglig bogføring'!I$11:I$425,Lister!A57,'Daglig bogføring'!J$11:J$425,Lister!A$51,'Daglig bogføring'!E$11:E$425,"&lt;&gt;"&amp;Lister!A56)</f>
        <v>0</v>
      </c>
      <c r="G15"/>
      <c r="H15"/>
      <c r="I15"/>
      <c r="J15"/>
      <c r="K15"/>
      <c r="Q15"/>
      <c r="R15"/>
      <c r="S15"/>
      <c r="T15"/>
      <c r="U15"/>
      <c r="V15"/>
    </row>
    <row r="16" spans="1:22" s="7" customFormat="1" ht="15" customHeight="1" x14ac:dyDescent="0.2">
      <c r="A16"/>
      <c r="B16" s="38" t="s">
        <v>222</v>
      </c>
      <c r="F16" s="54">
        <f>F17-SUM(F7:F15)</f>
        <v>0</v>
      </c>
      <c r="G16"/>
      <c r="H16"/>
      <c r="I16"/>
      <c r="J16"/>
      <c r="K16"/>
      <c r="Q16"/>
      <c r="R16"/>
      <c r="S16"/>
      <c r="T16"/>
      <c r="U16"/>
      <c r="V16"/>
    </row>
    <row r="17" spans="1:22" s="9" customFormat="1" ht="15" customHeight="1" thickBot="1" x14ac:dyDescent="0.3">
      <c r="A17"/>
      <c r="B17" s="132" t="s">
        <v>220</v>
      </c>
      <c r="C17" s="132"/>
      <c r="D17" s="132"/>
      <c r="E17" s="132"/>
      <c r="F17" s="56">
        <f>Årsregnskab!H13</f>
        <v>0</v>
      </c>
      <c r="G17"/>
      <c r="H17"/>
      <c r="I17"/>
      <c r="J17"/>
      <c r="K17"/>
      <c r="Q17"/>
      <c r="R17"/>
      <c r="S17"/>
      <c r="T17"/>
      <c r="U17"/>
      <c r="V17"/>
    </row>
    <row r="18" spans="1:22" s="9" customFormat="1" ht="15" customHeight="1" thickTop="1" x14ac:dyDescent="0.25">
      <c r="A18"/>
      <c r="B18" s="136"/>
      <c r="C18" s="136"/>
      <c r="D18" s="136"/>
      <c r="E18" s="136"/>
      <c r="F18" s="60"/>
      <c r="G18"/>
      <c r="H18"/>
      <c r="I18"/>
      <c r="J18"/>
      <c r="K18"/>
      <c r="Q18"/>
      <c r="R18"/>
      <c r="S18"/>
      <c r="T18"/>
      <c r="U18"/>
      <c r="V18"/>
    </row>
    <row r="19" spans="1:22" s="7" customFormat="1" ht="15" customHeight="1" x14ac:dyDescent="0.25">
      <c r="A19"/>
      <c r="B19" s="36" t="s">
        <v>11</v>
      </c>
      <c r="C19" s="36"/>
      <c r="D19" s="36"/>
      <c r="E19" s="130"/>
      <c r="F19" s="55"/>
      <c r="G19"/>
      <c r="H19"/>
      <c r="I19"/>
      <c r="J19"/>
      <c r="K19"/>
      <c r="Q19"/>
      <c r="R19"/>
      <c r="S19"/>
      <c r="T19"/>
      <c r="U19"/>
      <c r="V19"/>
    </row>
    <row r="20" spans="1:22" s="7" customFormat="1" ht="15" customHeight="1" x14ac:dyDescent="0.25">
      <c r="A20"/>
      <c r="B20" s="38" t="str">
        <f>+Lister!A179</f>
        <v xml:space="preserve"> </v>
      </c>
      <c r="C20" s="27"/>
      <c r="D20" s="27"/>
      <c r="F20" s="54">
        <f>-SUMIFS('Daglig bogføring'!H$11:H$428,'Daglig bogføring'!K$11:K$428,B20,'Daglig bogføring'!G$11:G$428,"&lt;&gt;"&amp;Lister!A$59)</f>
        <v>0</v>
      </c>
      <c r="G20"/>
      <c r="H20"/>
      <c r="I20"/>
      <c r="J20"/>
      <c r="K20"/>
      <c r="Q20"/>
      <c r="R20"/>
      <c r="S20"/>
      <c r="T20"/>
      <c r="U20"/>
      <c r="V20"/>
    </row>
    <row r="21" spans="1:22" s="7" customFormat="1" ht="15" customHeight="1" x14ac:dyDescent="0.2">
      <c r="A21"/>
      <c r="B21" s="38" t="str">
        <f>+Lister!A180</f>
        <v xml:space="preserve"> </v>
      </c>
      <c r="C21" s="38"/>
      <c r="D21" s="38"/>
      <c r="F21" s="54">
        <f>-SUMIFS('Daglig bogføring'!H$11:H$428,'Daglig bogføring'!K$11:K$428,B21,'Daglig bogføring'!G$11:G$428,"&lt;&gt;"&amp;Lister!A$59)</f>
        <v>0</v>
      </c>
      <c r="G21"/>
      <c r="H21"/>
      <c r="I21"/>
      <c r="J21"/>
      <c r="K21"/>
      <c r="Q21"/>
      <c r="R21"/>
      <c r="S21"/>
      <c r="T21"/>
      <c r="U21"/>
      <c r="V21"/>
    </row>
    <row r="22" spans="1:22" s="7" customFormat="1" ht="15" customHeight="1" x14ac:dyDescent="0.2">
      <c r="A22"/>
      <c r="B22" s="38" t="str">
        <f>+Lister!A181</f>
        <v xml:space="preserve"> </v>
      </c>
      <c r="C22" s="38"/>
      <c r="D22" s="38"/>
      <c r="F22" s="54">
        <f>-SUMIFS('Daglig bogføring'!H$11:H$428,'Daglig bogføring'!K$11:K$428,B22,'Daglig bogføring'!G$11:G$428,"&lt;&gt;"&amp;Lister!A$59)</f>
        <v>0</v>
      </c>
      <c r="G22"/>
      <c r="H22"/>
      <c r="I22"/>
      <c r="J22"/>
      <c r="K22"/>
      <c r="Q22"/>
      <c r="R22"/>
      <c r="S22"/>
      <c r="T22"/>
      <c r="U22"/>
      <c r="V22"/>
    </row>
    <row r="23" spans="1:22" s="7" customFormat="1" ht="15" customHeight="1" x14ac:dyDescent="0.2">
      <c r="A23"/>
      <c r="B23" s="38" t="str">
        <f>+Lister!A182</f>
        <v xml:space="preserve"> </v>
      </c>
      <c r="C23" s="38"/>
      <c r="D23" s="38"/>
      <c r="F23" s="54">
        <f>-SUMIFS('Daglig bogføring'!H$11:H$428,'Daglig bogføring'!K$11:K$428,B23,'Daglig bogføring'!G$11:G$428,"&lt;&gt;"&amp;Lister!A$59)</f>
        <v>0</v>
      </c>
      <c r="G23"/>
      <c r="H23"/>
      <c r="I23"/>
      <c r="J23"/>
      <c r="K23"/>
      <c r="Q23"/>
      <c r="R23"/>
      <c r="S23"/>
      <c r="T23"/>
      <c r="U23"/>
      <c r="V23"/>
    </row>
    <row r="24" spans="1:22" s="7" customFormat="1" ht="15" customHeight="1" x14ac:dyDescent="0.2">
      <c r="A24"/>
      <c r="B24" s="38" t="str">
        <f>+Lister!A183</f>
        <v xml:space="preserve"> </v>
      </c>
      <c r="C24" s="38"/>
      <c r="D24" s="38"/>
      <c r="F24" s="54">
        <f>-SUMIFS('Daglig bogføring'!H$11:H$428,'Daglig bogføring'!K$11:K$428,B24,'Daglig bogføring'!G$11:G$428,"&lt;&gt;"&amp;Lister!A$59)</f>
        <v>0</v>
      </c>
      <c r="G24"/>
      <c r="H24"/>
      <c r="I24"/>
      <c r="J24"/>
      <c r="K24"/>
      <c r="L24" s="40"/>
      <c r="M24" s="40"/>
      <c r="N24" s="40"/>
      <c r="O24" s="54"/>
      <c r="Q24"/>
      <c r="R24"/>
      <c r="S24"/>
      <c r="T24"/>
      <c r="U24"/>
      <c r="V24"/>
    </row>
    <row r="25" spans="1:22" s="7" customFormat="1" ht="15" customHeight="1" x14ac:dyDescent="0.2">
      <c r="A25"/>
      <c r="B25" s="38" t="str">
        <f>+Lister!A184</f>
        <v xml:space="preserve"> </v>
      </c>
      <c r="C25" s="38"/>
      <c r="D25" s="38"/>
      <c r="F25" s="54">
        <f>-SUMIFS('Daglig bogføring'!H$11:H$428,'Daglig bogføring'!K$11:K$428,B25,'Daglig bogføring'!G$11:G$428,"&lt;&gt;"&amp;Lister!A$59)</f>
        <v>0</v>
      </c>
      <c r="G25"/>
      <c r="H25"/>
      <c r="I25"/>
      <c r="J25"/>
      <c r="K25"/>
      <c r="L25"/>
      <c r="M25"/>
      <c r="N25"/>
      <c r="O25"/>
      <c r="P25"/>
      <c r="Q25"/>
      <c r="R25"/>
      <c r="S25"/>
      <c r="T25"/>
      <c r="U25"/>
      <c r="V25"/>
    </row>
    <row r="26" spans="1:22" s="7" customFormat="1" ht="15" customHeight="1" x14ac:dyDescent="0.2">
      <c r="A26"/>
      <c r="B26" s="38" t="str">
        <f>+Lister!A185</f>
        <v xml:space="preserve"> </v>
      </c>
      <c r="C26" s="38"/>
      <c r="D26" s="38"/>
      <c r="F26" s="54">
        <f>-SUMIFS('Daglig bogføring'!H$11:H$428,'Daglig bogføring'!K$11:K$428,B26,'Daglig bogføring'!G$11:G$428,"&lt;&gt;"&amp;Lister!A$59)</f>
        <v>0</v>
      </c>
      <c r="G26"/>
      <c r="H26"/>
      <c r="I26"/>
      <c r="J26"/>
      <c r="K26"/>
      <c r="L26"/>
      <c r="M26"/>
      <c r="N26"/>
      <c r="O26"/>
      <c r="P26"/>
      <c r="Q26"/>
      <c r="R26"/>
      <c r="S26"/>
      <c r="T26"/>
      <c r="U26"/>
      <c r="V26"/>
    </row>
    <row r="27" spans="1:22" s="7" customFormat="1" ht="15" customHeight="1" x14ac:dyDescent="0.2">
      <c r="A27"/>
      <c r="B27" s="38" t="str">
        <f>+Lister!A186</f>
        <v xml:space="preserve"> </v>
      </c>
      <c r="C27" s="38"/>
      <c r="D27" s="38"/>
      <c r="F27" s="54">
        <f>-SUMIFS('Daglig bogføring'!H$11:H$428,'Daglig bogføring'!K$11:K$428,B27,'Daglig bogføring'!G$11:G$428,"&lt;&gt;"&amp;Lister!A$59)</f>
        <v>0</v>
      </c>
      <c r="G27"/>
      <c r="H27"/>
      <c r="I27"/>
      <c r="J27"/>
      <c r="K27"/>
      <c r="L27"/>
      <c r="M27"/>
      <c r="N27"/>
      <c r="O27"/>
      <c r="P27"/>
      <c r="Q27"/>
      <c r="R27"/>
      <c r="S27"/>
      <c r="T27"/>
      <c r="U27"/>
      <c r="V27"/>
    </row>
    <row r="28" spans="1:22" s="7" customFormat="1" ht="15" customHeight="1" x14ac:dyDescent="0.2">
      <c r="A28"/>
      <c r="B28" s="38" t="str">
        <f>+Lister!A187</f>
        <v xml:space="preserve"> </v>
      </c>
      <c r="C28" s="38"/>
      <c r="D28" s="38"/>
      <c r="F28" s="54">
        <f>-SUMIFS('Daglig bogføring'!H$11:H$428,'Daglig bogføring'!K$11:K$428,B28,'Daglig bogføring'!G$11:G$428,"&lt;&gt;"&amp;Lister!A$59)</f>
        <v>0</v>
      </c>
      <c r="G28"/>
      <c r="H28"/>
      <c r="I28"/>
      <c r="J28"/>
      <c r="K28"/>
      <c r="L28"/>
      <c r="M28"/>
      <c r="N28"/>
      <c r="O28"/>
      <c r="P28"/>
      <c r="Q28"/>
      <c r="R28"/>
      <c r="S28"/>
      <c r="T28"/>
      <c r="U28"/>
      <c r="V28"/>
    </row>
    <row r="29" spans="1:22" s="7" customFormat="1" ht="15" customHeight="1" x14ac:dyDescent="0.2">
      <c r="A29"/>
      <c r="B29" s="38" t="str">
        <f>+Lister!A188</f>
        <v xml:space="preserve"> </v>
      </c>
      <c r="C29" s="38"/>
      <c r="D29" s="38"/>
      <c r="F29" s="54">
        <f>-SUMIFS('Daglig bogføring'!H$11:H$428,'Daglig bogføring'!K$11:K$428,B29,'Daglig bogføring'!G$11:G$428,"&lt;&gt;"&amp;Lister!A$59)</f>
        <v>0</v>
      </c>
      <c r="G29"/>
      <c r="H29"/>
      <c r="I29"/>
      <c r="J29"/>
      <c r="K29"/>
      <c r="L29"/>
      <c r="M29"/>
      <c r="N29"/>
      <c r="O29"/>
      <c r="P29"/>
      <c r="Q29"/>
      <c r="R29"/>
      <c r="S29"/>
      <c r="T29"/>
      <c r="U29"/>
      <c r="V29"/>
    </row>
    <row r="30" spans="1:22" s="7" customFormat="1" ht="15" customHeight="1" x14ac:dyDescent="0.2">
      <c r="A30"/>
      <c r="B30" s="38" t="str">
        <f>+Lister!A189</f>
        <v xml:space="preserve"> </v>
      </c>
      <c r="C30" s="38"/>
      <c r="D30" s="38"/>
      <c r="F30" s="54">
        <f>-SUMIFS('Daglig bogføring'!H$11:H$428,'Daglig bogføring'!K$11:K$428,B30,'Daglig bogføring'!G$11:G$428,"&lt;&gt;"&amp;Lister!A$59)</f>
        <v>0</v>
      </c>
      <c r="G30"/>
      <c r="H30"/>
      <c r="I30"/>
      <c r="J30"/>
      <c r="K30"/>
      <c r="L30"/>
      <c r="M30"/>
      <c r="N30"/>
      <c r="O30"/>
      <c r="P30"/>
      <c r="Q30"/>
      <c r="R30"/>
      <c r="S30"/>
      <c r="T30"/>
      <c r="U30"/>
      <c r="V30"/>
    </row>
    <row r="31" spans="1:22" s="7" customFormat="1" ht="15" customHeight="1" x14ac:dyDescent="0.2">
      <c r="A31"/>
      <c r="B31" s="38" t="str">
        <f>+Lister!A190</f>
        <v xml:space="preserve"> </v>
      </c>
      <c r="C31" s="38"/>
      <c r="D31" s="38"/>
      <c r="F31" s="54">
        <f>-SUMIFS('Daglig bogføring'!H$11:H$428,'Daglig bogføring'!K$11:K$428,B31,'Daglig bogføring'!G$11:G$428,"&lt;&gt;"&amp;Lister!A$59)</f>
        <v>0</v>
      </c>
      <c r="G31"/>
      <c r="H31"/>
      <c r="I31"/>
      <c r="J31"/>
      <c r="K31"/>
      <c r="L31"/>
      <c r="M31"/>
      <c r="N31"/>
      <c r="O31"/>
      <c r="P31"/>
      <c r="Q31"/>
      <c r="R31"/>
      <c r="S31"/>
      <c r="T31"/>
      <c r="U31"/>
      <c r="V31"/>
    </row>
    <row r="32" spans="1:22" s="7" customFormat="1" ht="15" customHeight="1" x14ac:dyDescent="0.2">
      <c r="A32"/>
      <c r="B32" s="38" t="str">
        <f>+Lister!A191</f>
        <v xml:space="preserve"> </v>
      </c>
      <c r="C32" s="38"/>
      <c r="D32" s="38"/>
      <c r="F32" s="54">
        <f>-SUMIFS('Daglig bogføring'!H$11:H$428,'Daglig bogføring'!K$11:K$428,B32,'Daglig bogføring'!G$11:G$428,"&lt;&gt;"&amp;Lister!A$59)</f>
        <v>0</v>
      </c>
      <c r="G32"/>
      <c r="H32"/>
      <c r="I32"/>
      <c r="J32"/>
      <c r="K32"/>
      <c r="L32"/>
      <c r="M32"/>
      <c r="N32"/>
      <c r="O32"/>
      <c r="P32"/>
      <c r="Q32"/>
      <c r="R32"/>
      <c r="S32"/>
      <c r="T32"/>
      <c r="U32"/>
      <c r="V32"/>
    </row>
    <row r="33" spans="1:22" s="7" customFormat="1" ht="15" customHeight="1" x14ac:dyDescent="0.2">
      <c r="A33"/>
      <c r="B33" s="38" t="str">
        <f>+Lister!A192</f>
        <v xml:space="preserve"> </v>
      </c>
      <c r="C33" s="38"/>
      <c r="D33" s="38"/>
      <c r="F33" s="54">
        <f>-SUMIFS('Daglig bogføring'!H$11:H$428,'Daglig bogføring'!K$11:K$428,B33,'Daglig bogføring'!G$11:G$428,"&lt;&gt;"&amp;Lister!A$59)</f>
        <v>0</v>
      </c>
      <c r="G33"/>
      <c r="H33"/>
      <c r="I33"/>
      <c r="J33"/>
      <c r="K33"/>
      <c r="L33"/>
      <c r="M33"/>
      <c r="N33"/>
      <c r="O33"/>
      <c r="P33"/>
      <c r="Q33"/>
      <c r="R33"/>
      <c r="S33"/>
      <c r="T33"/>
      <c r="U33"/>
      <c r="V33"/>
    </row>
    <row r="34" spans="1:22" s="7" customFormat="1" ht="15" customHeight="1" x14ac:dyDescent="0.2">
      <c r="A34"/>
      <c r="B34" s="38" t="str">
        <f>+Lister!A193</f>
        <v xml:space="preserve"> </v>
      </c>
      <c r="C34" s="38"/>
      <c r="D34" s="38"/>
      <c r="F34" s="54">
        <f>-SUMIFS('Daglig bogføring'!H$11:H$428,'Daglig bogføring'!K$11:K$428,B34,'Daglig bogføring'!G$11:G$428,"&lt;&gt;"&amp;Lister!A$59)</f>
        <v>0</v>
      </c>
      <c r="G34"/>
      <c r="H34"/>
      <c r="I34"/>
      <c r="J34"/>
      <c r="K34"/>
      <c r="L34"/>
      <c r="M34"/>
      <c r="N34"/>
      <c r="O34"/>
      <c r="P34"/>
      <c r="Q34"/>
      <c r="R34"/>
      <c r="S34"/>
      <c r="T34"/>
      <c r="U34"/>
      <c r="V34"/>
    </row>
    <row r="35" spans="1:22" s="7" customFormat="1" ht="15" customHeight="1" x14ac:dyDescent="0.2">
      <c r="A35"/>
      <c r="B35" s="38" t="s">
        <v>221</v>
      </c>
      <c r="C35" s="38"/>
      <c r="D35" s="38"/>
      <c r="F35" s="54">
        <f>F36-SUM(F20:F34)</f>
        <v>0</v>
      </c>
      <c r="G35"/>
      <c r="H35"/>
      <c r="I35"/>
      <c r="J35"/>
      <c r="K35"/>
      <c r="L35"/>
      <c r="M35"/>
      <c r="N35"/>
      <c r="O35"/>
      <c r="P35"/>
      <c r="Q35"/>
      <c r="R35"/>
      <c r="S35"/>
      <c r="T35"/>
      <c r="U35"/>
      <c r="V35"/>
    </row>
    <row r="36" spans="1:22" s="7" customFormat="1" ht="15" customHeight="1" thickBot="1" x14ac:dyDescent="0.3">
      <c r="A36"/>
      <c r="B36" s="39" t="s">
        <v>12</v>
      </c>
      <c r="C36" s="39"/>
      <c r="D36" s="39"/>
      <c r="E36" s="131"/>
      <c r="F36" s="56">
        <f>Årsregnskab!H31</f>
        <v>0</v>
      </c>
      <c r="G36"/>
      <c r="H36"/>
      <c r="I36"/>
      <c r="J36"/>
      <c r="K36"/>
      <c r="L36" s="40"/>
      <c r="M36" s="40"/>
      <c r="N36" s="40"/>
      <c r="O36" s="54"/>
      <c r="Q36"/>
      <c r="R36"/>
    </row>
    <row r="37" spans="1:22" s="9" customFormat="1" ht="15" customHeight="1" thickTop="1" x14ac:dyDescent="0.25">
      <c r="A37"/>
      <c r="B37"/>
      <c r="C37"/>
      <c r="D37"/>
      <c r="E37"/>
      <c r="F37"/>
      <c r="G37"/>
      <c r="H37"/>
      <c r="I37"/>
      <c r="J37"/>
      <c r="K37"/>
      <c r="Q37"/>
      <c r="R37"/>
    </row>
    <row r="38" spans="1:22" s="9" customFormat="1" ht="15" customHeight="1" thickBot="1" x14ac:dyDescent="0.3">
      <c r="A38"/>
      <c r="B38" s="39" t="s">
        <v>13</v>
      </c>
      <c r="C38" s="39"/>
      <c r="D38" s="39"/>
      <c r="E38" s="133"/>
      <c r="F38" s="56">
        <f>F36+F17</f>
        <v>0</v>
      </c>
      <c r="G38"/>
      <c r="H38"/>
      <c r="I38"/>
      <c r="J38"/>
      <c r="K38"/>
      <c r="Q38"/>
      <c r="R38"/>
    </row>
    <row r="39" spans="1:22" s="9" customFormat="1" ht="15" customHeight="1" thickTop="1" x14ac:dyDescent="0.25">
      <c r="A39"/>
      <c r="B39"/>
      <c r="C39"/>
      <c r="D39"/>
      <c r="E39"/>
      <c r="F39"/>
      <c r="G39"/>
      <c r="H39"/>
      <c r="I39"/>
      <c r="J39"/>
      <c r="K39"/>
      <c r="Q39"/>
      <c r="R39"/>
    </row>
    <row r="40" spans="1:22" s="7" customFormat="1" ht="15" customHeight="1" x14ac:dyDescent="0.2">
      <c r="A40"/>
      <c r="B40"/>
      <c r="C40"/>
      <c r="D40"/>
      <c r="E40"/>
      <c r="F40"/>
      <c r="G40"/>
      <c r="H40"/>
      <c r="I40"/>
      <c r="J40"/>
      <c r="K40"/>
      <c r="L40"/>
      <c r="M40"/>
      <c r="N40"/>
      <c r="O40"/>
      <c r="P40"/>
    </row>
    <row r="41" spans="1:22" s="7" customFormat="1" ht="15" customHeight="1" x14ac:dyDescent="0.2">
      <c r="A41"/>
      <c r="B41"/>
      <c r="C41"/>
      <c r="D41"/>
      <c r="E41"/>
      <c r="F41"/>
      <c r="G41"/>
      <c r="H41"/>
      <c r="I41"/>
      <c r="J41"/>
      <c r="K41"/>
      <c r="L41"/>
      <c r="M41"/>
      <c r="N41"/>
      <c r="O41"/>
      <c r="P41"/>
    </row>
    <row r="42" spans="1:22" s="7" customFormat="1" ht="15" customHeight="1" x14ac:dyDescent="0.2">
      <c r="A42"/>
      <c r="B42"/>
      <c r="C42"/>
      <c r="D42"/>
      <c r="E42"/>
      <c r="F42"/>
      <c r="G42"/>
      <c r="H42"/>
      <c r="I42"/>
      <c r="J42"/>
      <c r="K42"/>
      <c r="L42"/>
      <c r="M42"/>
      <c r="N42"/>
      <c r="O42"/>
      <c r="P42"/>
      <c r="Q42" s="13"/>
    </row>
    <row r="43" spans="1:22" s="7" customFormat="1" ht="15" customHeight="1" x14ac:dyDescent="0.2">
      <c r="A43"/>
      <c r="B43"/>
      <c r="C43"/>
      <c r="D43"/>
      <c r="E43"/>
      <c r="F43"/>
      <c r="G43"/>
      <c r="H43"/>
      <c r="I43"/>
      <c r="J43"/>
      <c r="K43"/>
      <c r="L43"/>
      <c r="M43"/>
      <c r="N43"/>
      <c r="O43"/>
      <c r="P43"/>
      <c r="Q43" s="10"/>
    </row>
    <row r="44" spans="1:22" s="7" customFormat="1" ht="15" customHeight="1" x14ac:dyDescent="0.2">
      <c r="A44"/>
      <c r="B44"/>
      <c r="C44"/>
      <c r="D44"/>
      <c r="E44"/>
      <c r="F44"/>
      <c r="G44"/>
      <c r="H44"/>
      <c r="I44"/>
      <c r="J44"/>
      <c r="K44"/>
      <c r="L44"/>
      <c r="M44"/>
      <c r="N44"/>
      <c r="O44"/>
      <c r="P44"/>
      <c r="Q44" s="10"/>
    </row>
    <row r="45" spans="1:22" s="7" customFormat="1" ht="15" customHeight="1" x14ac:dyDescent="0.2">
      <c r="A45"/>
      <c r="B45"/>
      <c r="C45"/>
      <c r="D45"/>
      <c r="E45"/>
      <c r="F45"/>
      <c r="G45"/>
      <c r="H45"/>
      <c r="I45"/>
      <c r="J45"/>
      <c r="K45"/>
      <c r="L45"/>
      <c r="M45"/>
      <c r="N45"/>
      <c r="O45"/>
      <c r="P45"/>
      <c r="Q45" s="10"/>
    </row>
    <row r="46" spans="1:22" s="7" customFormat="1" ht="15" customHeight="1" x14ac:dyDescent="0.2">
      <c r="A46"/>
      <c r="B46"/>
      <c r="C46"/>
      <c r="D46"/>
      <c r="E46"/>
      <c r="F46"/>
      <c r="G46"/>
      <c r="H46"/>
      <c r="I46"/>
      <c r="J46"/>
      <c r="K46"/>
      <c r="L46"/>
      <c r="M46"/>
      <c r="N46"/>
      <c r="O46"/>
      <c r="P46"/>
      <c r="Q46" s="10"/>
    </row>
    <row r="47" spans="1:22" s="7" customFormat="1" ht="15" customHeight="1" x14ac:dyDescent="0.2">
      <c r="A47"/>
      <c r="B47"/>
      <c r="C47"/>
      <c r="D47"/>
      <c r="E47"/>
      <c r="F47"/>
      <c r="G47"/>
      <c r="H47"/>
      <c r="I47"/>
      <c r="J47"/>
      <c r="K47"/>
      <c r="L47"/>
      <c r="M47"/>
      <c r="N47"/>
      <c r="O47"/>
      <c r="P47"/>
      <c r="Q47" s="10"/>
    </row>
    <row r="48" spans="1:22" s="7" customFormat="1" ht="15" customHeight="1" x14ac:dyDescent="0.2">
      <c r="A48"/>
      <c r="B48"/>
      <c r="C48"/>
      <c r="D48"/>
      <c r="E48"/>
      <c r="F48"/>
      <c r="G48"/>
      <c r="H48"/>
      <c r="I48"/>
      <c r="J48"/>
      <c r="K48"/>
      <c r="L48"/>
      <c r="M48"/>
      <c r="N48"/>
      <c r="O48"/>
      <c r="P48"/>
      <c r="Q48" s="10"/>
    </row>
    <row r="49" spans="1:21" s="7" customFormat="1" x14ac:dyDescent="0.2">
      <c r="A49"/>
      <c r="B49"/>
      <c r="C49"/>
      <c r="D49"/>
      <c r="E49"/>
      <c r="F49"/>
      <c r="G49"/>
      <c r="H49"/>
      <c r="I49"/>
      <c r="J49"/>
      <c r="K49"/>
      <c r="L49"/>
      <c r="M49"/>
      <c r="N49"/>
      <c r="O49"/>
      <c r="P49"/>
    </row>
    <row r="50" spans="1:21" x14ac:dyDescent="0.2">
      <c r="L50"/>
      <c r="M50"/>
      <c r="N50"/>
      <c r="O50"/>
      <c r="P50"/>
    </row>
    <row r="51" spans="1:21" x14ac:dyDescent="0.2">
      <c r="L51"/>
      <c r="M51"/>
      <c r="N51"/>
      <c r="O51"/>
      <c r="P51"/>
    </row>
    <row r="52" spans="1:21" x14ac:dyDescent="0.2">
      <c r="L52"/>
      <c r="M52"/>
      <c r="N52"/>
      <c r="O52"/>
      <c r="P52"/>
    </row>
    <row r="53" spans="1:21" x14ac:dyDescent="0.2">
      <c r="L53"/>
      <c r="M53"/>
      <c r="N53"/>
      <c r="O53"/>
      <c r="P53"/>
    </row>
    <row r="54" spans="1:21" x14ac:dyDescent="0.2">
      <c r="L54"/>
      <c r="M54"/>
      <c r="N54"/>
      <c r="O54"/>
      <c r="P54"/>
    </row>
    <row r="55" spans="1:21" ht="15.75" x14ac:dyDescent="0.25">
      <c r="L55" s="27"/>
      <c r="M55" s="27"/>
      <c r="N55" s="27"/>
      <c r="O55" s="60"/>
    </row>
    <row r="56" spans="1:21" ht="15.75" x14ac:dyDescent="0.25">
      <c r="L56" s="27"/>
      <c r="M56" s="27"/>
      <c r="N56" s="27"/>
      <c r="O56" s="60"/>
    </row>
    <row r="57" spans="1:21" ht="45.75" customHeight="1" x14ac:dyDescent="0.2">
      <c r="L57" s="1"/>
      <c r="M57" s="1"/>
      <c r="N57" s="1"/>
      <c r="P57" s="6"/>
      <c r="Q57" s="6"/>
      <c r="R57" s="6"/>
      <c r="S57" s="6"/>
      <c r="T57" s="6"/>
      <c r="U57" s="6"/>
    </row>
    <row r="58" spans="1:21" ht="46.5" customHeight="1" x14ac:dyDescent="0.2">
      <c r="K58" s="6"/>
      <c r="L58" s="6"/>
      <c r="M58" s="6"/>
      <c r="N58" s="1"/>
      <c r="O58" s="1"/>
    </row>
    <row r="59" spans="1:21" ht="42.6" customHeight="1" x14ac:dyDescent="0.2">
      <c r="K59" s="6"/>
      <c r="L59" s="6"/>
      <c r="M59" s="6"/>
      <c r="N59" s="1"/>
      <c r="O59" s="1"/>
    </row>
    <row r="60" spans="1:21" x14ac:dyDescent="0.2">
      <c r="K60" s="6"/>
      <c r="L60" s="6"/>
      <c r="M60" s="6"/>
      <c r="N60" s="1"/>
      <c r="O60" s="1"/>
    </row>
    <row r="61" spans="1:21" x14ac:dyDescent="0.2">
      <c r="K61" s="6"/>
      <c r="L61" s="6"/>
      <c r="M61" s="6"/>
      <c r="N61" s="1"/>
      <c r="O61" s="1"/>
    </row>
    <row r="62" spans="1:21" x14ac:dyDescent="0.2">
      <c r="K62" s="1"/>
      <c r="L62" s="1"/>
      <c r="M62" s="1"/>
      <c r="N62" s="1"/>
      <c r="O62" s="1"/>
    </row>
    <row r="63" spans="1:21" x14ac:dyDescent="0.2">
      <c r="K63" s="1"/>
      <c r="L63" s="1"/>
      <c r="M63" s="1"/>
      <c r="N63" s="1"/>
      <c r="O63" s="1"/>
    </row>
    <row r="64" spans="1:21" x14ac:dyDescent="0.2">
      <c r="K64" s="1"/>
      <c r="L64" s="1"/>
      <c r="M64" s="1"/>
      <c r="N64" s="1"/>
      <c r="O64" s="1"/>
    </row>
    <row r="65" spans="11:15" x14ac:dyDescent="0.2">
      <c r="K65" s="1"/>
      <c r="L65" s="1"/>
      <c r="M65" s="1"/>
      <c r="N65" s="1"/>
      <c r="O65" s="1"/>
    </row>
    <row r="66" spans="11:15" x14ac:dyDescent="0.2">
      <c r="K66" s="1"/>
      <c r="L66" s="1"/>
      <c r="M66" s="1"/>
      <c r="N66" s="1"/>
      <c r="O66" s="1"/>
    </row>
    <row r="67" spans="11:15" x14ac:dyDescent="0.2">
      <c r="K67" s="1"/>
      <c r="L67" s="1"/>
      <c r="M67" s="1"/>
      <c r="N67" s="1"/>
      <c r="O67" s="1"/>
    </row>
    <row r="68" spans="11:15" x14ac:dyDescent="0.2">
      <c r="K68" s="1"/>
      <c r="L68" s="1"/>
      <c r="M68" s="1"/>
      <c r="N68" s="1"/>
      <c r="O68" s="1"/>
    </row>
    <row r="69" spans="11:15" x14ac:dyDescent="0.2">
      <c r="K69" s="1"/>
      <c r="L69" s="1"/>
      <c r="M69" s="1"/>
      <c r="N69" s="1"/>
      <c r="O69" s="1"/>
    </row>
    <row r="70" spans="11:15" x14ac:dyDescent="0.2">
      <c r="K70" s="1"/>
      <c r="L70" s="1"/>
      <c r="M70" s="1"/>
      <c r="N70" s="1"/>
      <c r="O70" s="1"/>
    </row>
    <row r="71" spans="11:15" x14ac:dyDescent="0.2">
      <c r="K71" s="1"/>
      <c r="L71" s="1"/>
      <c r="M71" s="1"/>
      <c r="N71" s="1"/>
      <c r="O71" s="1"/>
    </row>
    <row r="72" spans="11:15" x14ac:dyDescent="0.2">
      <c r="K72" s="1"/>
      <c r="L72" s="1"/>
      <c r="M72" s="1"/>
      <c r="N72" s="1"/>
      <c r="O72" s="1"/>
    </row>
    <row r="73" spans="11:15" x14ac:dyDescent="0.2">
      <c r="K73" s="1"/>
      <c r="L73" s="1"/>
      <c r="M73" s="1"/>
      <c r="N73" s="1"/>
      <c r="O73" s="1"/>
    </row>
    <row r="74" spans="11:15" x14ac:dyDescent="0.2">
      <c r="K74" s="1"/>
      <c r="L74" s="1"/>
      <c r="M74" s="1"/>
      <c r="N74" s="1"/>
      <c r="O74" s="1"/>
    </row>
    <row r="75" spans="11:15" x14ac:dyDescent="0.2">
      <c r="K75" s="1"/>
      <c r="L75" s="1"/>
      <c r="M75" s="1"/>
      <c r="N75" s="1"/>
      <c r="O75" s="1"/>
    </row>
    <row r="76" spans="11:15" x14ac:dyDescent="0.2">
      <c r="K76" s="1"/>
      <c r="L76" s="1"/>
      <c r="M76" s="1"/>
      <c r="N76" s="1"/>
      <c r="O76" s="1"/>
    </row>
  </sheetData>
  <sheetProtection algorithmName="SHA-512" hashValue="9vfkRXAZbcrM/oOnI5X7BgfLgq5vIiO6be53UNQpKzRzTjJbngChfchpAF+9ruQZIaz7N5AwuT9zOdDNJLrC2A==" saltValue="FKKCTfVFMYdHfvd0xUGwCA==" spinCount="100000" sheet="1" objects="1" scenarios="1"/>
  <mergeCells count="3">
    <mergeCell ref="B4:F4"/>
    <mergeCell ref="B1:F1"/>
    <mergeCell ref="B2:F2"/>
  </mergeCells>
  <pageMargins left="0.74803149606299213" right="0.74803149606299213" top="0.98425196850393704" bottom="0.98425196850393704" header="0.51181102362204722" footer="0.51181102362204722"/>
  <pageSetup paperSize="9" scale="75" orientation="portrait" r:id="rId1"/>
  <headerFooter alignWithMargins="0">
    <oddHeader xml:space="preserve">&amp;C&amp;"Fighter,Normal"
</oddHeader>
    <oddFooter>&amp;CSide &amp;P af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668BC-B7EE-4238-82F3-D8205A701898}">
  <sheetPr codeName="Ark5">
    <tabColor theme="9" tint="0.39997558519241921"/>
  </sheetPr>
  <dimension ref="B1:I36"/>
  <sheetViews>
    <sheetView zoomScaleNormal="100" workbookViewId="0">
      <selection activeCell="B1" sqref="B1:H1"/>
    </sheetView>
  </sheetViews>
  <sheetFormatPr defaultRowHeight="12.75" x14ac:dyDescent="0.2"/>
  <cols>
    <col min="2" max="7" width="12.7109375" style="21" customWidth="1"/>
    <col min="8" max="8" width="30.140625" style="46" customWidth="1"/>
  </cols>
  <sheetData>
    <row r="1" spans="2:9" ht="27.6" customHeight="1" x14ac:dyDescent="0.2">
      <c r="B1" s="204" t="str">
        <f>"ISOBRO-regnskab "&amp;Stamoplysninger!C7</f>
        <v>ISOBRO-regnskab 2026</v>
      </c>
      <c r="C1" s="204"/>
      <c r="D1" s="204"/>
      <c r="E1" s="204"/>
      <c r="F1" s="204"/>
      <c r="G1" s="204"/>
      <c r="H1" s="204"/>
    </row>
    <row r="2" spans="2:9" ht="25.5" x14ac:dyDescent="0.2">
      <c r="B2" s="208" t="str">
        <f>IF(Stamoplysninger!C6="","",Stamoplysninger!C6)</f>
        <v/>
      </c>
      <c r="C2" s="208"/>
      <c r="D2" s="208"/>
      <c r="E2" s="208"/>
      <c r="F2" s="208"/>
      <c r="G2" s="208"/>
      <c r="H2" s="208"/>
    </row>
    <row r="3" spans="2:9" ht="15" x14ac:dyDescent="0.2">
      <c r="B3" s="64"/>
      <c r="C3" s="64"/>
      <c r="D3" s="64"/>
      <c r="E3" s="64"/>
      <c r="F3" s="64"/>
      <c r="G3" s="64"/>
      <c r="H3" s="64"/>
    </row>
    <row r="4" spans="2:9" ht="15.75" x14ac:dyDescent="0.25">
      <c r="B4" s="36" t="s">
        <v>9</v>
      </c>
      <c r="C4" s="36"/>
      <c r="D4" s="36"/>
      <c r="E4" s="36"/>
      <c r="F4" s="36"/>
      <c r="G4" s="36"/>
      <c r="H4" s="55"/>
    </row>
    <row r="5" spans="2:9" ht="15.75" x14ac:dyDescent="0.25">
      <c r="B5" s="38" t="str">
        <f>+Kontoplan!A5</f>
        <v xml:space="preserve">Øremærkede tilskudsmidler </v>
      </c>
      <c r="C5" s="27"/>
      <c r="D5" s="27"/>
      <c r="E5" s="27"/>
      <c r="F5" s="27"/>
      <c r="G5" s="27"/>
      <c r="H5" s="54">
        <f>SUMIFS('Daglig bogføring'!F$10:F$424,'Daglig bogføring'!E$10:E$424,B5,'Daglig bogføring'!J$10:J$424,Lister!$A$45)</f>
        <v>0</v>
      </c>
    </row>
    <row r="6" spans="2:9" ht="15.75" x14ac:dyDescent="0.25">
      <c r="B6" s="38" t="str">
        <f>+Kontoplan!A6</f>
        <v>Andre puljemidler og donationer</v>
      </c>
      <c r="C6" s="27"/>
      <c r="D6" s="27"/>
      <c r="E6" s="27"/>
      <c r="F6" s="27"/>
      <c r="G6" s="27"/>
      <c r="H6" s="54">
        <f>SUMIFS('Daglig bogføring'!F$10:F$424,'Daglig bogføring'!E$10:E$424,B6,'Daglig bogføring'!J$10:J$424,Lister!$A$45)</f>
        <v>0</v>
      </c>
    </row>
    <row r="7" spans="2:9" ht="15.75" x14ac:dyDescent="0.25">
      <c r="B7" s="38" t="str">
        <f>+Kontoplan!A7</f>
        <v>Indtægter fra Stafet for Livet</v>
      </c>
      <c r="C7" s="27"/>
      <c r="D7" s="27"/>
      <c r="E7" s="27"/>
      <c r="F7" s="27"/>
      <c r="G7" s="27"/>
      <c r="H7" s="54">
        <f>SUMIFS('Daglig bogføring'!F$10:F$424,'Daglig bogføring'!E$10:E$424,B7,'Daglig bogføring'!J$10:J$424,Lister!$A$45)</f>
        <v>0</v>
      </c>
    </row>
    <row r="8" spans="2:9" ht="15.75" x14ac:dyDescent="0.25">
      <c r="B8" s="38" t="str">
        <f>+Kontoplan!A8</f>
        <v>Indtægter fra aktiviteter</v>
      </c>
      <c r="C8" s="27"/>
      <c r="D8" s="27"/>
      <c r="E8" s="27"/>
      <c r="F8" s="27"/>
      <c r="G8" s="27"/>
      <c r="H8" s="54">
        <f>SUMIFS('Daglig bogføring'!F$10:F$424,'Daglig bogføring'!E$10:E$424,B8,'Daglig bogføring'!J$10:J$424,Lister!$A$45)</f>
        <v>0</v>
      </c>
    </row>
    <row r="9" spans="2:9" ht="15.75" x14ac:dyDescent="0.25">
      <c r="B9" s="38" t="str">
        <f>+Kontoplan!A9</f>
        <v>Øvrige indtægter</v>
      </c>
      <c r="C9" s="27"/>
      <c r="D9" s="27"/>
      <c r="E9" s="27"/>
      <c r="F9" s="27"/>
      <c r="G9" s="27"/>
      <c r="H9" s="54">
        <f>SUMIFS('Daglig bogføring'!F$10:F$424,'Daglig bogføring'!E$10:E$424,B9,'Daglig bogføring'!J$10:J$424,Lister!$A$45)</f>
        <v>0</v>
      </c>
    </row>
    <row r="10" spans="2:9" ht="15" x14ac:dyDescent="0.2">
      <c r="B10" s="38" t="s">
        <v>296</v>
      </c>
      <c r="C10" s="38"/>
      <c r="D10" s="38"/>
      <c r="E10" s="38"/>
      <c r="F10" s="38"/>
      <c r="G10" s="38"/>
      <c r="H10" s="54">
        <f>Stamoplysninger!C12</f>
        <v>0</v>
      </c>
      <c r="I10" s="32"/>
    </row>
    <row r="11" spans="2:9" ht="16.5" thickBot="1" x14ac:dyDescent="0.3">
      <c r="B11" s="39" t="s">
        <v>10</v>
      </c>
      <c r="C11" s="39"/>
      <c r="D11" s="39"/>
      <c r="E11" s="39"/>
      <c r="F11" s="39"/>
      <c r="G11" s="39"/>
      <c r="H11" s="56">
        <f>SUM(H5:H10)</f>
        <v>0</v>
      </c>
    </row>
    <row r="12" spans="2:9" ht="15.75" thickTop="1" x14ac:dyDescent="0.2">
      <c r="B12" s="40"/>
      <c r="C12" s="40"/>
      <c r="D12" s="40"/>
      <c r="E12" s="40"/>
      <c r="F12" s="40"/>
      <c r="G12" s="40"/>
      <c r="H12" s="54"/>
    </row>
    <row r="13" spans="2:9" ht="15.75" x14ac:dyDescent="0.25">
      <c r="B13" s="36" t="s">
        <v>11</v>
      </c>
      <c r="C13" s="36"/>
      <c r="D13" s="36"/>
      <c r="E13" s="36"/>
      <c r="F13" s="36"/>
      <c r="G13" s="36"/>
      <c r="H13" s="55"/>
    </row>
    <row r="14" spans="2:9" ht="15" x14ac:dyDescent="0.2">
      <c r="B14" s="38" t="str">
        <f>+Kontoplan!A11</f>
        <v>Forplejning</v>
      </c>
      <c r="C14" s="38"/>
      <c r="D14" s="38"/>
      <c r="E14" s="38"/>
      <c r="F14" s="38"/>
      <c r="G14" s="38"/>
      <c r="H14" s="54">
        <f>-SUMIFS('Daglig bogføring'!H$10:H$424,'Daglig bogføring'!G$10:G$424,B14,'Daglig bogføring'!J$10:J$424,Lister!$A$45)</f>
        <v>0</v>
      </c>
      <c r="I14" s="32"/>
    </row>
    <row r="15" spans="2:9" ht="15" x14ac:dyDescent="0.2">
      <c r="B15" s="38" t="str">
        <f>+Kontoplan!A12</f>
        <v>Opholdsudgifter</v>
      </c>
      <c r="C15" s="38"/>
      <c r="D15" s="38"/>
      <c r="E15" s="38"/>
      <c r="F15" s="38"/>
      <c r="G15" s="38"/>
      <c r="H15" s="54">
        <f>-SUMIFS('Daglig bogføring'!H$10:H$424,'Daglig bogføring'!G$10:G$424,B15,'Daglig bogføring'!J$10:J$424,Lister!$A$45)</f>
        <v>0</v>
      </c>
      <c r="I15" s="32"/>
    </row>
    <row r="16" spans="2:9" ht="15" x14ac:dyDescent="0.2">
      <c r="B16" s="38" t="str">
        <f>+Kontoplan!A13</f>
        <v>Kørselsgodtgørelse</v>
      </c>
      <c r="C16" s="38"/>
      <c r="D16" s="38"/>
      <c r="E16" s="38"/>
      <c r="F16" s="38"/>
      <c r="G16" s="38"/>
      <c r="H16" s="54">
        <f>-SUMIFS('Daglig bogføring'!H$10:H$424,'Daglig bogføring'!G$10:G$424,B16,'Daglig bogføring'!J$10:J$424,Lister!$A$45)</f>
        <v>0</v>
      </c>
      <c r="I16" s="32"/>
    </row>
    <row r="17" spans="2:9" ht="15" x14ac:dyDescent="0.2">
      <c r="B17" s="38" t="str">
        <f>+Kontoplan!A14</f>
        <v>Anden transport</v>
      </c>
      <c r="C17" s="38"/>
      <c r="D17" s="38"/>
      <c r="E17" s="38"/>
      <c r="F17" s="38"/>
      <c r="G17" s="38"/>
      <c r="H17" s="54">
        <f>-SUMIFS('Daglig bogføring'!H$10:H$424,'Daglig bogføring'!G$10:G$424,B17,'Daglig bogføring'!J$10:J$424,Lister!$A$45)</f>
        <v>0</v>
      </c>
      <c r="I17" s="32"/>
    </row>
    <row r="18" spans="2:9" ht="15" x14ac:dyDescent="0.2">
      <c r="B18" s="38" t="str">
        <f>+Kontoplan!A15</f>
        <v>Gaver</v>
      </c>
      <c r="C18" s="38"/>
      <c r="D18" s="38"/>
      <c r="E18" s="38"/>
      <c r="F18" s="38"/>
      <c r="G18" s="38"/>
      <c r="H18" s="54">
        <f>-SUMIFS('Daglig bogføring'!H$10:H$424,'Daglig bogføring'!G$10:G$424,B18,'Daglig bogføring'!J$10:J$424,Lister!$A$45)</f>
        <v>0</v>
      </c>
      <c r="I18" s="32"/>
    </row>
    <row r="19" spans="2:9" ht="15" x14ac:dyDescent="0.2">
      <c r="B19" s="38" t="str">
        <f>+Kontoplan!A16</f>
        <v>Annoncering</v>
      </c>
      <c r="C19" s="38"/>
      <c r="D19" s="38"/>
      <c r="E19" s="38"/>
      <c r="F19" s="38"/>
      <c r="G19" s="38"/>
      <c r="H19" s="54">
        <f>-SUMIFS('Daglig bogføring'!H$10:H$424,'Daglig bogføring'!G$10:G$424,B19,'Daglig bogføring'!J$10:J$424,Lister!$A$45)</f>
        <v>0</v>
      </c>
      <c r="I19" s="32"/>
    </row>
    <row r="20" spans="2:9" ht="15" x14ac:dyDescent="0.2">
      <c r="B20" s="38" t="str">
        <f>+Kontoplan!A17</f>
        <v>Materialer til aktiviteter</v>
      </c>
      <c r="C20" s="38"/>
      <c r="D20" s="38"/>
      <c r="E20" s="38"/>
      <c r="F20" s="38"/>
      <c r="G20" s="38"/>
      <c r="H20" s="54">
        <f>-SUMIFS('Daglig bogføring'!H$10:H$424,'Daglig bogføring'!G$10:G$424,B20,'Daglig bogføring'!J$10:J$424,Lister!$A$45)</f>
        <v>0</v>
      </c>
      <c r="I20" s="32"/>
    </row>
    <row r="21" spans="2:9" ht="15" x14ac:dyDescent="0.2">
      <c r="B21" s="38" t="str">
        <f>+Kontoplan!A18</f>
        <v>Honorering</v>
      </c>
      <c r="C21" s="38"/>
      <c r="D21" s="38"/>
      <c r="E21" s="38"/>
      <c r="F21" s="38"/>
      <c r="G21" s="38"/>
      <c r="H21" s="54">
        <f>-SUMIFS('Daglig bogføring'!H$10:H$424,'Daglig bogføring'!G$10:G$424,B21,'Daglig bogføring'!J$10:J$424,Lister!$A$45)</f>
        <v>0</v>
      </c>
      <c r="I21" s="32"/>
    </row>
    <row r="22" spans="2:9" ht="15" x14ac:dyDescent="0.2">
      <c r="B22" s="38" t="str">
        <f>+Kontoplan!A19</f>
        <v>Lokaleleje</v>
      </c>
      <c r="C22" s="38"/>
      <c r="D22" s="38"/>
      <c r="E22" s="38"/>
      <c r="F22" s="38"/>
      <c r="G22" s="38"/>
      <c r="H22" s="54">
        <f>-SUMIFS('Daglig bogføring'!H$10:H$424,'Daglig bogføring'!G$10:G$424,B22,'Daglig bogføring'!J$10:J$424,Lister!$A$45)</f>
        <v>0</v>
      </c>
      <c r="I22" s="32"/>
    </row>
    <row r="23" spans="2:9" ht="15" x14ac:dyDescent="0.2">
      <c r="B23" s="38" t="str">
        <f>+Kontoplan!A20</f>
        <v>Kontorartikler &amp; IT</v>
      </c>
      <c r="C23" s="38"/>
      <c r="D23" s="38"/>
      <c r="E23" s="38"/>
      <c r="F23" s="38"/>
      <c r="G23" s="38"/>
      <c r="H23" s="54">
        <f>-SUMIFS('Daglig bogføring'!H$10:H$424,'Daglig bogføring'!G$10:G$424,B23,'Daglig bogføring'!J$10:J$424,Lister!$A$45)</f>
        <v>0</v>
      </c>
      <c r="I23" s="32"/>
    </row>
    <row r="24" spans="2:9" ht="15" x14ac:dyDescent="0.2">
      <c r="B24" s="38" t="str">
        <f>+Kontoplan!A21</f>
        <v>Renter og gebyrer</v>
      </c>
      <c r="C24" s="38"/>
      <c r="D24" s="38"/>
      <c r="E24" s="38"/>
      <c r="F24" s="38"/>
      <c r="G24" s="38"/>
      <c r="H24" s="54">
        <f>-SUMIFS('Daglig bogføring'!H$10:H$424,'Daglig bogføring'!G$10:G$424,B24,'Daglig bogføring'!J$10:J$424,Lister!$A$45)</f>
        <v>0</v>
      </c>
      <c r="I24" s="32"/>
    </row>
    <row r="25" spans="2:9" ht="15" x14ac:dyDescent="0.2">
      <c r="B25" s="38" t="str">
        <f>+Kontoplan!A22</f>
        <v>Reklameartikler</v>
      </c>
      <c r="C25" s="38"/>
      <c r="D25" s="38"/>
      <c r="E25" s="38"/>
      <c r="F25" s="38"/>
      <c r="G25" s="38"/>
      <c r="H25" s="54">
        <f>-SUMIFS('Daglig bogføring'!H$10:H$424,'Daglig bogføring'!G$10:G$424,B25,'Daglig bogføring'!J$10:J$424,Lister!$A$45)</f>
        <v>0</v>
      </c>
      <c r="I25" s="32"/>
    </row>
    <row r="26" spans="2:9" ht="15" x14ac:dyDescent="0.2">
      <c r="B26" s="38" t="str">
        <f>+Kontoplan!A23</f>
        <v>Kontingenter</v>
      </c>
      <c r="C26" s="38"/>
      <c r="D26" s="38"/>
      <c r="E26" s="38"/>
      <c r="F26" s="38"/>
      <c r="G26" s="38"/>
      <c r="H26" s="54">
        <f>-SUMIFS('Daglig bogføring'!H$10:H$424,'Daglig bogføring'!G$10:G$424,B26,'Daglig bogføring'!J$10:J$424,Lister!$A$45)</f>
        <v>0</v>
      </c>
      <c r="I26" s="32"/>
    </row>
    <row r="27" spans="2:9" ht="15" x14ac:dyDescent="0.2">
      <c r="B27" s="38" t="str">
        <f>+Kontoplan!A24</f>
        <v>Udlæg</v>
      </c>
      <c r="C27" s="38"/>
      <c r="D27" s="38"/>
      <c r="E27" s="38"/>
      <c r="F27" s="38"/>
      <c r="G27" s="38"/>
      <c r="H27" s="54">
        <f>-SUMIFS('Daglig bogføring'!H$10:H$424,'Daglig bogføring'!G$10:G$424,B27,'Daglig bogføring'!J$10:J$424,Lister!$A$45)</f>
        <v>0</v>
      </c>
      <c r="I27" s="32"/>
    </row>
    <row r="28" spans="2:9" ht="15" x14ac:dyDescent="0.2">
      <c r="B28" s="38" t="str">
        <f>+Kontoplan!A25</f>
        <v>Øvrige udgifter</v>
      </c>
      <c r="C28" s="38"/>
      <c r="D28" s="38"/>
      <c r="E28" s="38"/>
      <c r="F28" s="38"/>
      <c r="G28" s="38"/>
      <c r="H28" s="54">
        <f>-SUMIFS('Daglig bogføring'!H$10:H$424,'Daglig bogføring'!G$10:G$424,B28,'Daglig bogføring'!J$10:J$424,Lister!$A$45)</f>
        <v>0</v>
      </c>
      <c r="I28" s="32"/>
    </row>
    <row r="29" spans="2:9" ht="16.5" thickBot="1" x14ac:dyDescent="0.3">
      <c r="B29" s="39" t="s">
        <v>12</v>
      </c>
      <c r="C29" s="39"/>
      <c r="D29" s="39"/>
      <c r="E29" s="39"/>
      <c r="F29" s="39"/>
      <c r="G29" s="39"/>
      <c r="H29" s="56">
        <f>SUM(H14:H28)</f>
        <v>0</v>
      </c>
    </row>
    <row r="30" spans="2:9" ht="15.75" thickTop="1" x14ac:dyDescent="0.2">
      <c r="B30" s="1"/>
      <c r="C30" s="1"/>
      <c r="D30" s="1"/>
      <c r="E30" s="1"/>
      <c r="F30" s="1"/>
      <c r="G30" s="1"/>
      <c r="H30" s="54"/>
    </row>
    <row r="31" spans="2:9" ht="16.5" thickBot="1" x14ac:dyDescent="0.3">
      <c r="B31" s="39" t="s">
        <v>13</v>
      </c>
      <c r="C31" s="39"/>
      <c r="D31" s="39"/>
      <c r="E31" s="39"/>
      <c r="F31" s="39"/>
      <c r="G31" s="39"/>
      <c r="H31" s="56">
        <f>H11+H29</f>
        <v>0</v>
      </c>
    </row>
    <row r="32" spans="2:9" ht="13.5" thickTop="1" x14ac:dyDescent="0.2"/>
    <row r="33" spans="2:8" ht="15.75" x14ac:dyDescent="0.25">
      <c r="B33" s="27" t="s">
        <v>297</v>
      </c>
      <c r="H33" s="60">
        <f>IF(H31&lt;0,0,IF(H10+H29&gt;0,H10+H29,0))</f>
        <v>0</v>
      </c>
    </row>
    <row r="34" spans="2:8" ht="15.75" x14ac:dyDescent="0.25">
      <c r="B34" s="27" t="s">
        <v>298</v>
      </c>
      <c r="H34" s="60">
        <f>IF(H31&gt;0,H31-H33,0)</f>
        <v>0</v>
      </c>
    </row>
    <row r="35" spans="2:8" ht="15.75" x14ac:dyDescent="0.25">
      <c r="B35" s="27"/>
      <c r="H35" s="60"/>
    </row>
    <row r="36" spans="2:8" ht="15.75" x14ac:dyDescent="0.25">
      <c r="B36" s="27" t="s">
        <v>23</v>
      </c>
      <c r="H36" s="60">
        <f>IF(H31&lt;0,-H31,0)</f>
        <v>0</v>
      </c>
    </row>
  </sheetData>
  <sheetProtection algorithmName="SHA-512" hashValue="7BFwhJnalXlxCD+R8b+/a9OKSXPBMy8SzPc8uWTj58JNBzn8/XlI+ZWkIg+gb1xGsZgxgl/f+2TcswbrORJWwg==" saltValue="3/sR6cYDJgJEGrMbj8r8Kg==" spinCount="100000" sheet="1"/>
  <mergeCells count="2">
    <mergeCell ref="B1:H1"/>
    <mergeCell ref="B2:H2"/>
  </mergeCells>
  <pageMargins left="0.7" right="0.7" top="0.75" bottom="0.75" header="0.3" footer="0.3"/>
  <pageSetup paperSize="9" scale="84" orientation="portrait" r:id="rId1"/>
  <headerFooter>
    <oddFooter>&amp;CSide &amp;P af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9BFBB-F62D-4CD4-9FED-3BF0ED98C307}">
  <sheetPr codeName="Ark6">
    <tabColor theme="9" tint="0.39997558519241921"/>
  </sheetPr>
  <dimension ref="B1:I36"/>
  <sheetViews>
    <sheetView zoomScaleNormal="100" workbookViewId="0">
      <selection activeCell="B1" sqref="B1:H1"/>
    </sheetView>
  </sheetViews>
  <sheetFormatPr defaultRowHeight="12.75" x14ac:dyDescent="0.2"/>
  <cols>
    <col min="2" max="7" width="12.7109375" style="21" customWidth="1"/>
    <col min="8" max="8" width="26.140625" style="21" customWidth="1"/>
  </cols>
  <sheetData>
    <row r="1" spans="2:9" ht="29.45" customHeight="1" x14ac:dyDescent="0.2">
      <c r="B1" s="204" t="str">
        <f>"§18-regnskab "&amp;Stamoplysninger!C7</f>
        <v>§18-regnskab 2026</v>
      </c>
      <c r="C1" s="204"/>
      <c r="D1" s="204"/>
      <c r="E1" s="204"/>
      <c r="F1" s="204"/>
      <c r="G1" s="204"/>
      <c r="H1" s="204"/>
    </row>
    <row r="2" spans="2:9" ht="25.5" x14ac:dyDescent="0.2">
      <c r="B2" s="208" t="str">
        <f>IF(Stamoplysninger!C6="","",Stamoplysninger!C6)</f>
        <v/>
      </c>
      <c r="C2" s="208"/>
      <c r="D2" s="208"/>
      <c r="E2" s="208"/>
      <c r="F2" s="208"/>
      <c r="G2" s="208"/>
      <c r="H2" s="208"/>
    </row>
    <row r="3" spans="2:9" ht="25.5" x14ac:dyDescent="0.2">
      <c r="B3" s="74"/>
      <c r="C3" s="74"/>
      <c r="D3" s="74"/>
      <c r="E3" s="74"/>
      <c r="F3" s="74"/>
      <c r="G3" s="74"/>
      <c r="H3" s="74"/>
    </row>
    <row r="4" spans="2:9" ht="15.75" x14ac:dyDescent="0.25">
      <c r="B4" s="36" t="s">
        <v>9</v>
      </c>
      <c r="C4" s="36"/>
      <c r="D4" s="36"/>
      <c r="E4" s="36"/>
      <c r="F4" s="36"/>
      <c r="G4" s="36"/>
      <c r="H4" s="37"/>
    </row>
    <row r="5" spans="2:9" ht="15" x14ac:dyDescent="0.2">
      <c r="B5" s="38" t="str">
        <f>+Kontoplan!A5</f>
        <v xml:space="preserve">Øremærkede tilskudsmidler </v>
      </c>
      <c r="C5" s="38"/>
      <c r="D5" s="38"/>
      <c r="E5" s="38"/>
      <c r="F5" s="38"/>
      <c r="G5" s="38"/>
      <c r="H5" s="54">
        <f>SUMIFS('Daglig bogføring'!F$11:F$425,'Daglig bogføring'!E$11:E$425,B5,'Daglig bogføring'!J$11:J$425,Lister!A$46)</f>
        <v>0</v>
      </c>
    </row>
    <row r="6" spans="2:9" ht="15" x14ac:dyDescent="0.2">
      <c r="B6" s="38" t="str">
        <f>+Kontoplan!A6</f>
        <v>Andre puljemidler og donationer</v>
      </c>
      <c r="C6" s="38"/>
      <c r="D6" s="38"/>
      <c r="E6" s="38"/>
      <c r="F6" s="38"/>
      <c r="G6" s="38"/>
      <c r="H6" s="54">
        <f>SUMIFS('Daglig bogføring'!F$11:F$425,'Daglig bogføring'!E$11:E$425,B6,'Daglig bogføring'!J$11:J$425,Lister!A$46)</f>
        <v>0</v>
      </c>
    </row>
    <row r="7" spans="2:9" ht="15" x14ac:dyDescent="0.2">
      <c r="B7" s="38" t="str">
        <f>+Kontoplan!A7</f>
        <v>Indtægter fra Stafet for Livet</v>
      </c>
      <c r="C7" s="38"/>
      <c r="D7" s="38"/>
      <c r="E7" s="38"/>
      <c r="F7" s="38"/>
      <c r="G7" s="38"/>
      <c r="H7" s="54">
        <f>SUMIFS('Daglig bogføring'!F$11:F$425,'Daglig bogføring'!E$11:E$425,B7,'Daglig bogføring'!J$11:J$425,Lister!A$46)</f>
        <v>0</v>
      </c>
    </row>
    <row r="8" spans="2:9" ht="15" x14ac:dyDescent="0.2">
      <c r="B8" s="38" t="str">
        <f>+Kontoplan!A8</f>
        <v>Indtægter fra aktiviteter</v>
      </c>
      <c r="C8" s="38"/>
      <c r="D8" s="38"/>
      <c r="E8" s="38"/>
      <c r="F8" s="38"/>
      <c r="G8" s="38"/>
      <c r="H8" s="54">
        <f>SUMIFS('Daglig bogføring'!F$11:F$425,'Daglig bogføring'!E$11:E$425,B8,'Daglig bogføring'!J$11:J$425,Lister!A$46)</f>
        <v>0</v>
      </c>
    </row>
    <row r="9" spans="2:9" ht="15" x14ac:dyDescent="0.2">
      <c r="B9" s="38" t="str">
        <f>+Kontoplan!A9</f>
        <v>Øvrige indtægter</v>
      </c>
      <c r="C9" s="38"/>
      <c r="D9" s="38"/>
      <c r="E9" s="38"/>
      <c r="F9" s="38"/>
      <c r="G9" s="38"/>
      <c r="H9" s="54">
        <f>SUMIFS('Daglig bogføring'!F$11:F$425,'Daglig bogføring'!E$11:E$425,B9,'Daglig bogføring'!J$11:J$425,Lister!A$46)</f>
        <v>0</v>
      </c>
    </row>
    <row r="10" spans="2:9" ht="15" x14ac:dyDescent="0.2">
      <c r="B10" s="38" t="s">
        <v>295</v>
      </c>
      <c r="C10" s="38"/>
      <c r="D10" s="38"/>
      <c r="E10" s="38"/>
      <c r="F10" s="38"/>
      <c r="G10" s="38"/>
      <c r="H10" s="54">
        <f>+Stamoplysninger!C13</f>
        <v>0</v>
      </c>
    </row>
    <row r="11" spans="2:9" ht="16.5" thickBot="1" x14ac:dyDescent="0.3">
      <c r="B11" s="39" t="s">
        <v>10</v>
      </c>
      <c r="C11" s="39"/>
      <c r="D11" s="39"/>
      <c r="E11" s="39"/>
      <c r="F11" s="39"/>
      <c r="G11" s="39"/>
      <c r="H11" s="56">
        <f>SUM(H5:H10)</f>
        <v>0</v>
      </c>
    </row>
    <row r="12" spans="2:9" ht="15.75" thickTop="1" x14ac:dyDescent="0.2">
      <c r="B12" s="40"/>
      <c r="C12" s="40"/>
      <c r="D12" s="40"/>
      <c r="E12" s="40"/>
      <c r="F12" s="40"/>
      <c r="G12" s="40"/>
      <c r="H12" s="54"/>
    </row>
    <row r="13" spans="2:9" ht="15.75" x14ac:dyDescent="0.25">
      <c r="B13" s="36" t="s">
        <v>11</v>
      </c>
      <c r="C13" s="36"/>
      <c r="D13" s="36"/>
      <c r="E13" s="36"/>
      <c r="F13" s="36"/>
      <c r="G13" s="36"/>
      <c r="H13" s="55"/>
    </row>
    <row r="14" spans="2:9" ht="15" x14ac:dyDescent="0.2">
      <c r="B14" s="38" t="str">
        <f>+Kontoplan!A11</f>
        <v>Forplejning</v>
      </c>
      <c r="C14" s="38"/>
      <c r="D14" s="38"/>
      <c r="E14" s="38"/>
      <c r="F14" s="38"/>
      <c r="G14" s="38"/>
      <c r="H14" s="54">
        <f>-SUMIFS('Daglig bogføring'!H$10:H$424,'Daglig bogføring'!G$10:G$424,B14,'Daglig bogføring'!J$10:J$424,Lister!$A$46)</f>
        <v>0</v>
      </c>
      <c r="I14" s="21"/>
    </row>
    <row r="15" spans="2:9" ht="15" x14ac:dyDescent="0.2">
      <c r="B15" s="38" t="str">
        <f>+Kontoplan!A12</f>
        <v>Opholdsudgifter</v>
      </c>
      <c r="C15" s="38"/>
      <c r="D15" s="38"/>
      <c r="E15" s="38"/>
      <c r="F15" s="38"/>
      <c r="G15" s="38"/>
      <c r="H15" s="54">
        <f>-SUMIFS('Daglig bogføring'!H$10:H$424,'Daglig bogføring'!G$10:G$424,B15,'Daglig bogføring'!J$10:J$424,Lister!$A$46)</f>
        <v>0</v>
      </c>
      <c r="I15" s="21"/>
    </row>
    <row r="16" spans="2:9" ht="15" x14ac:dyDescent="0.2">
      <c r="B16" s="38" t="str">
        <f>+Kontoplan!A13</f>
        <v>Kørselsgodtgørelse</v>
      </c>
      <c r="C16" s="38"/>
      <c r="D16" s="38"/>
      <c r="E16" s="38"/>
      <c r="F16" s="38"/>
      <c r="G16" s="38"/>
      <c r="H16" s="54">
        <f>-SUMIFS('Daglig bogføring'!H$10:H$424,'Daglig bogføring'!G$10:G$424,B16,'Daglig bogføring'!J$10:J$424,Lister!$A$46)</f>
        <v>0</v>
      </c>
      <c r="I16" s="21"/>
    </row>
    <row r="17" spans="2:9" ht="15" x14ac:dyDescent="0.2">
      <c r="B17" s="38" t="str">
        <f>+Kontoplan!A14</f>
        <v>Anden transport</v>
      </c>
      <c r="C17" s="38"/>
      <c r="D17" s="38"/>
      <c r="E17" s="38"/>
      <c r="F17" s="38"/>
      <c r="G17" s="38"/>
      <c r="H17" s="54">
        <f>-SUMIFS('Daglig bogføring'!H$10:H$424,'Daglig bogføring'!G$10:G$424,B17,'Daglig bogføring'!J$10:J$424,Lister!$A$46)</f>
        <v>0</v>
      </c>
      <c r="I17" s="21"/>
    </row>
    <row r="18" spans="2:9" ht="15" x14ac:dyDescent="0.2">
      <c r="B18" s="38" t="str">
        <f>+Kontoplan!A15</f>
        <v>Gaver</v>
      </c>
      <c r="C18" s="38"/>
      <c r="D18" s="38"/>
      <c r="E18" s="38"/>
      <c r="F18" s="38"/>
      <c r="G18" s="38"/>
      <c r="H18" s="54">
        <f>-SUMIFS('Daglig bogføring'!H$10:H$424,'Daglig bogføring'!G$10:G$424,B18,'Daglig bogføring'!J$10:J$424,Lister!$A$46)</f>
        <v>0</v>
      </c>
      <c r="I18" s="21"/>
    </row>
    <row r="19" spans="2:9" ht="15" x14ac:dyDescent="0.2">
      <c r="B19" s="38" t="str">
        <f>+Kontoplan!A16</f>
        <v>Annoncering</v>
      </c>
      <c r="C19" s="38"/>
      <c r="D19" s="38"/>
      <c r="E19" s="38"/>
      <c r="F19" s="38"/>
      <c r="G19" s="38"/>
      <c r="H19" s="54">
        <f>-SUMIFS('Daglig bogføring'!H$10:H$424,'Daglig bogføring'!G$10:G$424,B19,'Daglig bogføring'!J$10:J$424,Lister!$A$46)</f>
        <v>0</v>
      </c>
      <c r="I19" s="21"/>
    </row>
    <row r="20" spans="2:9" ht="15" x14ac:dyDescent="0.2">
      <c r="B20" s="38" t="str">
        <f>+Kontoplan!A17</f>
        <v>Materialer til aktiviteter</v>
      </c>
      <c r="C20" s="38"/>
      <c r="D20" s="38"/>
      <c r="E20" s="38"/>
      <c r="F20" s="38"/>
      <c r="G20" s="38"/>
      <c r="H20" s="54">
        <f>-SUMIFS('Daglig bogføring'!H$10:H$424,'Daglig bogføring'!G$10:G$424,B20,'Daglig bogføring'!J$10:J$424,Lister!$A$46)</f>
        <v>0</v>
      </c>
      <c r="I20" s="21"/>
    </row>
    <row r="21" spans="2:9" ht="15" x14ac:dyDescent="0.2">
      <c r="B21" s="38" t="str">
        <f>+Kontoplan!A18</f>
        <v>Honorering</v>
      </c>
      <c r="C21" s="38"/>
      <c r="D21" s="38"/>
      <c r="E21" s="38"/>
      <c r="F21" s="38"/>
      <c r="G21" s="38"/>
      <c r="H21" s="54">
        <f>-SUMIFS('Daglig bogføring'!H$10:H$424,'Daglig bogføring'!G$10:G$424,B21,'Daglig bogføring'!J$10:J$424,Lister!$A$46)</f>
        <v>0</v>
      </c>
      <c r="I21" s="21"/>
    </row>
    <row r="22" spans="2:9" ht="15" x14ac:dyDescent="0.2">
      <c r="B22" s="38" t="str">
        <f>+Kontoplan!A19</f>
        <v>Lokaleleje</v>
      </c>
      <c r="C22" s="38"/>
      <c r="D22" s="38"/>
      <c r="E22" s="38"/>
      <c r="F22" s="38"/>
      <c r="G22" s="38"/>
      <c r="H22" s="54">
        <f>-SUMIFS('Daglig bogføring'!H$10:H$424,'Daglig bogføring'!G$10:G$424,B22,'Daglig bogføring'!J$10:J$424,Lister!$A$46)</f>
        <v>0</v>
      </c>
      <c r="I22" s="21"/>
    </row>
    <row r="23" spans="2:9" ht="15" x14ac:dyDescent="0.2">
      <c r="B23" s="38" t="str">
        <f>+Kontoplan!A20</f>
        <v>Kontorartikler &amp; IT</v>
      </c>
      <c r="C23" s="38"/>
      <c r="D23" s="38"/>
      <c r="E23" s="38"/>
      <c r="F23" s="38"/>
      <c r="G23" s="38"/>
      <c r="H23" s="54">
        <f>-SUMIFS('Daglig bogføring'!H$10:H$424,'Daglig bogføring'!G$10:G$424,B23,'Daglig bogføring'!J$10:J$424,Lister!$A$46)</f>
        <v>0</v>
      </c>
      <c r="I23" s="21"/>
    </row>
    <row r="24" spans="2:9" ht="15" x14ac:dyDescent="0.2">
      <c r="B24" s="38" t="str">
        <f>+Kontoplan!A21</f>
        <v>Renter og gebyrer</v>
      </c>
      <c r="C24" s="38"/>
      <c r="D24" s="38"/>
      <c r="E24" s="38"/>
      <c r="F24" s="38"/>
      <c r="G24" s="38"/>
      <c r="H24" s="54">
        <f>-SUMIFS('Daglig bogføring'!H$10:H$424,'Daglig bogføring'!G$10:G$424,B24,'Daglig bogføring'!J$10:J$424,Lister!$A$46)</f>
        <v>0</v>
      </c>
      <c r="I24" s="21"/>
    </row>
    <row r="25" spans="2:9" ht="15" x14ac:dyDescent="0.2">
      <c r="B25" s="38" t="str">
        <f>+Kontoplan!A22</f>
        <v>Reklameartikler</v>
      </c>
      <c r="C25" s="38"/>
      <c r="D25" s="38"/>
      <c r="E25" s="38"/>
      <c r="F25" s="38"/>
      <c r="G25" s="38"/>
      <c r="H25" s="54">
        <f>-SUMIFS('Daglig bogføring'!H$10:H$424,'Daglig bogføring'!G$10:G$424,B25,'Daglig bogføring'!J$10:J$424,Lister!$A$46)</f>
        <v>0</v>
      </c>
      <c r="I25" s="21"/>
    </row>
    <row r="26" spans="2:9" ht="15" x14ac:dyDescent="0.2">
      <c r="B26" s="38" t="str">
        <f>+Kontoplan!A23</f>
        <v>Kontingenter</v>
      </c>
      <c r="C26" s="38"/>
      <c r="D26" s="38"/>
      <c r="E26" s="38"/>
      <c r="F26" s="38"/>
      <c r="G26" s="38"/>
      <c r="H26" s="54">
        <f>-SUMIFS('Daglig bogføring'!H$10:H$424,'Daglig bogføring'!G$10:G$424,B26,'Daglig bogføring'!J$10:J$424,Lister!$A$46)</f>
        <v>0</v>
      </c>
      <c r="I26" s="21"/>
    </row>
    <row r="27" spans="2:9" ht="15" x14ac:dyDescent="0.2">
      <c r="B27" s="38" t="str">
        <f>+Kontoplan!A24</f>
        <v>Udlæg</v>
      </c>
      <c r="C27" s="38"/>
      <c r="D27" s="38"/>
      <c r="E27" s="38"/>
      <c r="F27" s="38"/>
      <c r="G27" s="38"/>
      <c r="H27" s="54">
        <f>-SUMIFS('Daglig bogføring'!H$10:H$424,'Daglig bogføring'!G$10:G$424,B27,'Daglig bogføring'!J$10:J$424,Lister!$A$46)</f>
        <v>0</v>
      </c>
      <c r="I27" s="21"/>
    </row>
    <row r="28" spans="2:9" ht="15" x14ac:dyDescent="0.2">
      <c r="B28" s="38" t="str">
        <f>+Kontoplan!A25</f>
        <v>Øvrige udgifter</v>
      </c>
      <c r="C28" s="38"/>
      <c r="D28" s="38"/>
      <c r="E28" s="38"/>
      <c r="F28" s="38"/>
      <c r="G28" s="38"/>
      <c r="H28" s="54">
        <f>-SUMIFS('Daglig bogføring'!H$10:H$424,'Daglig bogføring'!G$10:G$424,B28,'Daglig bogføring'!J$10:J$424,Lister!$A$46)</f>
        <v>0</v>
      </c>
      <c r="I28" s="21"/>
    </row>
    <row r="29" spans="2:9" ht="16.5" thickBot="1" x14ac:dyDescent="0.3">
      <c r="B29" s="39" t="s">
        <v>12</v>
      </c>
      <c r="C29" s="39"/>
      <c r="D29" s="39"/>
      <c r="E29" s="39"/>
      <c r="F29" s="39"/>
      <c r="G29" s="39"/>
      <c r="H29" s="56">
        <f>SUM(H14:H28)</f>
        <v>0</v>
      </c>
    </row>
    <row r="30" spans="2:9" ht="15.75" thickTop="1" x14ac:dyDescent="0.2">
      <c r="B30" s="1"/>
      <c r="C30" s="1"/>
      <c r="D30" s="1"/>
      <c r="E30" s="1"/>
      <c r="F30" s="1"/>
      <c r="G30" s="1"/>
      <c r="H30" s="54"/>
    </row>
    <row r="31" spans="2:9" ht="16.5" thickBot="1" x14ac:dyDescent="0.3">
      <c r="B31" s="39" t="s">
        <v>13</v>
      </c>
      <c r="C31" s="39"/>
      <c r="D31" s="39"/>
      <c r="E31" s="39"/>
      <c r="F31" s="39"/>
      <c r="G31" s="39"/>
      <c r="H31" s="56">
        <f>H11+H29</f>
        <v>0</v>
      </c>
    </row>
    <row r="32" spans="2:9" ht="13.5" thickTop="1" x14ac:dyDescent="0.2">
      <c r="H32" s="46"/>
    </row>
    <row r="33" spans="2:8" ht="15.75" x14ac:dyDescent="0.25">
      <c r="B33" s="27" t="s">
        <v>294</v>
      </c>
      <c r="H33" s="60">
        <f>IF(H31&gt;0,H31,0)</f>
        <v>0</v>
      </c>
    </row>
    <row r="34" spans="2:8" ht="15.75" x14ac:dyDescent="0.25">
      <c r="B34" s="27"/>
      <c r="H34" s="60"/>
    </row>
    <row r="35" spans="2:8" ht="15.75" x14ac:dyDescent="0.25">
      <c r="B35" s="27" t="s">
        <v>23</v>
      </c>
      <c r="H35" s="60">
        <f>IF(H31&lt;0,-H31,0)</f>
        <v>0</v>
      </c>
    </row>
    <row r="36" spans="2:8" x14ac:dyDescent="0.2">
      <c r="H36" s="46"/>
    </row>
  </sheetData>
  <sheetProtection algorithmName="SHA-512" hashValue="ftUP/M4eOMAlmK9panlc8f0rdJ1bURWM9qslDxd8FoP7KryniiR/BgWbbtbgEgnMZAdIwul/d1M4JVK5v6SHiA==" saltValue="5q17jZ9rhaG8bZk3xTPI6A==" spinCount="100000" sheet="1"/>
  <mergeCells count="2">
    <mergeCell ref="B1:H1"/>
    <mergeCell ref="B2:H2"/>
  </mergeCells>
  <pageMargins left="0.7" right="0.7" top="0.75" bottom="0.75" header="0.3" footer="0.3"/>
  <pageSetup paperSize="9" scale="80" orientation="portrait" r:id="rId1"/>
  <headerFooter>
    <oddFooter>&amp;CSide &amp;P af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EA36E-DE6D-4A5B-A0D2-B0C2C1F1F229}">
  <sheetPr codeName="Ark14">
    <tabColor theme="9" tint="0.39997558519241921"/>
  </sheetPr>
  <dimension ref="A1:G41"/>
  <sheetViews>
    <sheetView zoomScaleNormal="100" workbookViewId="0">
      <selection activeCell="B1" sqref="B1:H1"/>
    </sheetView>
  </sheetViews>
  <sheetFormatPr defaultRowHeight="12.75" x14ac:dyDescent="0.2"/>
  <cols>
    <col min="1" max="1" width="28.85546875" customWidth="1"/>
    <col min="7" max="7" width="16.7109375" bestFit="1" customWidth="1"/>
  </cols>
  <sheetData>
    <row r="1" spans="1:7" ht="25.5" x14ac:dyDescent="0.2">
      <c r="A1" s="204" t="str">
        <f>"Konto for "&amp;Stamoplysninger!C30</f>
        <v xml:space="preserve">Konto for </v>
      </c>
      <c r="B1" s="204"/>
      <c r="C1" s="204"/>
      <c r="D1" s="204"/>
      <c r="E1" s="204"/>
      <c r="F1" s="204"/>
      <c r="G1" s="204"/>
    </row>
    <row r="2" spans="1:7" ht="18" x14ac:dyDescent="0.2">
      <c r="A2" s="211">
        <f>IF(Stamoplysninger!C7&gt;1,Stamoplysninger!C7,"")</f>
        <v>2026</v>
      </c>
      <c r="B2" s="211"/>
      <c r="C2" s="211"/>
      <c r="D2" s="211"/>
      <c r="E2" s="211"/>
      <c r="F2" s="211"/>
      <c r="G2" s="211"/>
    </row>
    <row r="3" spans="1:7" ht="18" x14ac:dyDescent="0.25">
      <c r="A3" s="212" t="str">
        <f>IF(Stamoplysninger!C6="","",Stamoplysninger!C6)</f>
        <v/>
      </c>
      <c r="B3" s="212"/>
      <c r="C3" s="212"/>
      <c r="D3" s="212"/>
      <c r="E3" s="212"/>
      <c r="F3" s="212"/>
      <c r="G3" s="212"/>
    </row>
    <row r="4" spans="1:7" ht="15" x14ac:dyDescent="0.2">
      <c r="A4" s="213"/>
      <c r="B4" s="213"/>
      <c r="C4" s="213"/>
      <c r="D4" s="213"/>
      <c r="E4" s="213"/>
      <c r="F4" s="213"/>
      <c r="G4" s="213"/>
    </row>
    <row r="5" spans="1:7" ht="15.75" x14ac:dyDescent="0.25">
      <c r="A5" s="36" t="s">
        <v>9</v>
      </c>
      <c r="B5" s="36"/>
      <c r="C5" s="36"/>
      <c r="D5" s="36"/>
      <c r="E5" s="36"/>
      <c r="F5" s="36"/>
      <c r="G5" s="55"/>
    </row>
    <row r="6" spans="1:7" ht="15" x14ac:dyDescent="0.2">
      <c r="A6" s="1" t="str">
        <f>+Kontoplan!A6</f>
        <v>Andre puljemidler og donationer</v>
      </c>
      <c r="B6" s="38"/>
      <c r="C6" s="38"/>
      <c r="D6" s="38"/>
      <c r="E6" s="38"/>
      <c r="F6" s="38"/>
      <c r="G6" s="54">
        <f>SUMIFS('Daglig bogføring'!F$11:F$425,'Daglig bogføring'!E$11:E$425,A6,'Daglig bogføring'!J$11:J$425,Lister!A$51)</f>
        <v>0</v>
      </c>
    </row>
    <row r="7" spans="1:7" ht="15" x14ac:dyDescent="0.2">
      <c r="A7" s="1" t="str">
        <f>+Kontoplan!A9</f>
        <v>Øvrige indtægter</v>
      </c>
      <c r="B7" s="38"/>
      <c r="C7" s="38"/>
      <c r="D7" s="38"/>
      <c r="E7" s="38"/>
      <c r="F7" s="38"/>
      <c r="G7" s="54">
        <f>SUMIFS('Daglig bogføring'!F$11:F$425,'Daglig bogføring'!E$11:E$425,A7,'Daglig bogføring'!J$11:J$425,Lister!A$51)</f>
        <v>0</v>
      </c>
    </row>
    <row r="8" spans="1:7" ht="15" x14ac:dyDescent="0.2">
      <c r="A8" s="1" t="str">
        <f>IF(Stamoplysninger!C16+Stamoplysninger!C17+Stamoplysninger!D30=0,"","Arvemidler modtaget i tidligere år til anvendelse i "&amp;Stamoplysninger!C7&amp;"")</f>
        <v/>
      </c>
      <c r="B8" s="38"/>
      <c r="C8" s="38"/>
      <c r="D8" s="38"/>
      <c r="E8" s="38"/>
      <c r="F8" s="38"/>
      <c r="G8" s="54">
        <f>Stamoplysninger!C16+Stamoplysninger!C17+Stamoplysninger!D30</f>
        <v>0</v>
      </c>
    </row>
    <row r="9" spans="1:7" ht="16.5" thickBot="1" x14ac:dyDescent="0.3">
      <c r="A9" s="39" t="s">
        <v>10</v>
      </c>
      <c r="B9" s="39"/>
      <c r="C9" s="39"/>
      <c r="D9" s="39"/>
      <c r="E9" s="39"/>
      <c r="F9" s="39"/>
      <c r="G9" s="56">
        <f>SUM(G6:G8)</f>
        <v>0</v>
      </c>
    </row>
    <row r="10" spans="1:7" ht="15.75" thickTop="1" x14ac:dyDescent="0.2">
      <c r="A10" s="40"/>
      <c r="B10" s="40"/>
      <c r="C10" s="40"/>
      <c r="D10" s="40"/>
      <c r="E10" s="40"/>
      <c r="F10" s="40"/>
      <c r="G10" s="54"/>
    </row>
    <row r="11" spans="1:7" ht="15.75" x14ac:dyDescent="0.25">
      <c r="A11" s="36" t="s">
        <v>11</v>
      </c>
      <c r="B11" s="36"/>
      <c r="C11" s="36"/>
      <c r="D11" s="36"/>
      <c r="E11" s="36"/>
      <c r="F11" s="36"/>
      <c r="G11" s="55"/>
    </row>
    <row r="12" spans="1:7" ht="15" x14ac:dyDescent="0.2">
      <c r="A12" s="38" t="str">
        <f>+Kontoplan!A11</f>
        <v>Forplejning</v>
      </c>
      <c r="B12" s="38"/>
      <c r="C12" s="38"/>
      <c r="D12" s="38"/>
      <c r="E12" s="38"/>
      <c r="F12" s="38"/>
      <c r="G12" s="54">
        <f>-SUMIFS('Daglig bogføring'!H$11:H$425,'Daglig bogføring'!G$11:G$425,A12,'Daglig bogføring'!J$11:J$425,Lister!$A$51)</f>
        <v>0</v>
      </c>
    </row>
    <row r="13" spans="1:7" ht="15" x14ac:dyDescent="0.2">
      <c r="A13" s="38" t="str">
        <f>+Kontoplan!A12</f>
        <v>Opholdsudgifter</v>
      </c>
      <c r="B13" s="38"/>
      <c r="C13" s="38"/>
      <c r="D13" s="38"/>
      <c r="E13" s="38"/>
      <c r="F13" s="38"/>
      <c r="G13" s="54">
        <f>-SUMIFS('Daglig bogføring'!H$11:H$425,'Daglig bogføring'!G$11:G$425,A13,'Daglig bogføring'!J$11:J$425,Lister!$A$51)</f>
        <v>0</v>
      </c>
    </row>
    <row r="14" spans="1:7" ht="15" x14ac:dyDescent="0.2">
      <c r="A14" s="38" t="str">
        <f>+Kontoplan!A13</f>
        <v>Kørselsgodtgørelse</v>
      </c>
      <c r="B14" s="38"/>
      <c r="C14" s="38"/>
      <c r="D14" s="38"/>
      <c r="E14" s="38"/>
      <c r="F14" s="38"/>
      <c r="G14" s="54">
        <f>-SUMIFS('Daglig bogføring'!H$11:H$425,'Daglig bogføring'!G$11:G$425,A14,'Daglig bogføring'!J$11:J$425,Lister!$A$51)</f>
        <v>0</v>
      </c>
    </row>
    <row r="15" spans="1:7" ht="15" x14ac:dyDescent="0.2">
      <c r="A15" s="38" t="str">
        <f>+Kontoplan!A14</f>
        <v>Anden transport</v>
      </c>
      <c r="B15" s="38"/>
      <c r="C15" s="38"/>
      <c r="D15" s="38"/>
      <c r="E15" s="38"/>
      <c r="F15" s="38"/>
      <c r="G15" s="54">
        <f>-SUMIFS('Daglig bogføring'!H$11:H$425,'Daglig bogføring'!G$11:G$425,A15,'Daglig bogføring'!J$11:J$425,Lister!$A$51)</f>
        <v>0</v>
      </c>
    </row>
    <row r="16" spans="1:7" ht="15" x14ac:dyDescent="0.2">
      <c r="A16" s="38" t="str">
        <f>+Kontoplan!A15</f>
        <v>Gaver</v>
      </c>
      <c r="B16" s="38"/>
      <c r="C16" s="38"/>
      <c r="D16" s="38"/>
      <c r="E16" s="38"/>
      <c r="F16" s="38"/>
      <c r="G16" s="54">
        <f>-SUMIFS('Daglig bogføring'!H$11:H$425,'Daglig bogføring'!G$11:G$425,A16,'Daglig bogføring'!J$11:J$425,Lister!$A$51)</f>
        <v>0</v>
      </c>
    </row>
    <row r="17" spans="1:7" ht="15" x14ac:dyDescent="0.2">
      <c r="A17" s="38" t="str">
        <f>+Kontoplan!A16</f>
        <v>Annoncering</v>
      </c>
      <c r="B17" s="38"/>
      <c r="C17" s="38"/>
      <c r="D17" s="38"/>
      <c r="E17" s="38"/>
      <c r="F17" s="38"/>
      <c r="G17" s="54">
        <f>-SUMIFS('Daglig bogføring'!H$11:H$425,'Daglig bogføring'!G$11:G$425,A17,'Daglig bogføring'!J$11:J$425,Lister!$A$51)</f>
        <v>0</v>
      </c>
    </row>
    <row r="18" spans="1:7" ht="15" x14ac:dyDescent="0.2">
      <c r="A18" s="38" t="str">
        <f>+Kontoplan!A17</f>
        <v>Materialer til aktiviteter</v>
      </c>
      <c r="B18" s="38"/>
      <c r="C18" s="38"/>
      <c r="D18" s="38"/>
      <c r="E18" s="38"/>
      <c r="F18" s="38"/>
      <c r="G18" s="54">
        <f>-SUMIFS('Daglig bogføring'!H$11:H$425,'Daglig bogføring'!G$11:G$425,A18,'Daglig bogføring'!J$11:J$425,Lister!$A$51)</f>
        <v>0</v>
      </c>
    </row>
    <row r="19" spans="1:7" ht="15" x14ac:dyDescent="0.2">
      <c r="A19" s="38" t="str">
        <f>+Kontoplan!A18</f>
        <v>Honorering</v>
      </c>
      <c r="B19" s="38"/>
      <c r="C19" s="38"/>
      <c r="D19" s="38"/>
      <c r="E19" s="38"/>
      <c r="F19" s="38"/>
      <c r="G19" s="54">
        <f>-SUMIFS('Daglig bogføring'!H$11:H$425,'Daglig bogføring'!G$11:G$425,A19,'Daglig bogføring'!J$11:J$425,Lister!$A$51)</f>
        <v>0</v>
      </c>
    </row>
    <row r="20" spans="1:7" ht="15" x14ac:dyDescent="0.2">
      <c r="A20" s="38" t="str">
        <f>+Kontoplan!A19</f>
        <v>Lokaleleje</v>
      </c>
      <c r="B20" s="38"/>
      <c r="C20" s="38"/>
      <c r="D20" s="38"/>
      <c r="E20" s="38"/>
      <c r="F20" s="38"/>
      <c r="G20" s="54">
        <f>-SUMIFS('Daglig bogføring'!H$11:H$425,'Daglig bogføring'!G$11:G$425,A20,'Daglig bogføring'!J$11:J$425,Lister!$A$51)</f>
        <v>0</v>
      </c>
    </row>
    <row r="21" spans="1:7" ht="15" x14ac:dyDescent="0.2">
      <c r="A21" s="38" t="str">
        <f>+Kontoplan!A20</f>
        <v>Kontorartikler &amp; IT</v>
      </c>
      <c r="B21" s="38"/>
      <c r="C21" s="38"/>
      <c r="D21" s="38"/>
      <c r="E21" s="38"/>
      <c r="F21" s="38"/>
      <c r="G21" s="54">
        <f>-SUMIFS('Daglig bogføring'!H$11:H$425,'Daglig bogføring'!G$11:G$425,A21,'Daglig bogføring'!J$11:J$425,Lister!$A$51)</f>
        <v>0</v>
      </c>
    </row>
    <row r="22" spans="1:7" ht="15" x14ac:dyDescent="0.2">
      <c r="A22" s="38" t="str">
        <f>+Kontoplan!A21</f>
        <v>Renter og gebyrer</v>
      </c>
      <c r="B22" s="38"/>
      <c r="C22" s="38"/>
      <c r="D22" s="38"/>
      <c r="E22" s="38"/>
      <c r="F22" s="38"/>
      <c r="G22" s="54">
        <f>-SUMIFS('Daglig bogføring'!H$11:H$425,'Daglig bogføring'!G$11:G$425,A22,'Daglig bogføring'!J$11:J$425,Lister!$A$51)</f>
        <v>0</v>
      </c>
    </row>
    <row r="23" spans="1:7" ht="15" x14ac:dyDescent="0.2">
      <c r="A23" s="38" t="str">
        <f>+Kontoplan!A22</f>
        <v>Reklameartikler</v>
      </c>
      <c r="B23" s="38"/>
      <c r="C23" s="38"/>
      <c r="D23" s="38"/>
      <c r="E23" s="38"/>
      <c r="F23" s="38"/>
      <c r="G23" s="54">
        <f>-SUMIFS('Daglig bogføring'!H$11:H$425,'Daglig bogføring'!G$11:G$425,A23,'Daglig bogføring'!J$11:J$425,Lister!$A$51)</f>
        <v>0</v>
      </c>
    </row>
    <row r="24" spans="1:7" ht="15" x14ac:dyDescent="0.2">
      <c r="A24" s="38" t="str">
        <f>+Kontoplan!A23</f>
        <v>Kontingenter</v>
      </c>
      <c r="B24" s="38"/>
      <c r="C24" s="38"/>
      <c r="D24" s="38"/>
      <c r="E24" s="38"/>
      <c r="F24" s="38"/>
      <c r="G24" s="54">
        <f>-SUMIFS('Daglig bogføring'!H$11:H$425,'Daglig bogføring'!G$11:G$425,A24,'Daglig bogføring'!J$11:J$425,Lister!$A$51)</f>
        <v>0</v>
      </c>
    </row>
    <row r="25" spans="1:7" ht="15" x14ac:dyDescent="0.2">
      <c r="A25" s="38" t="str">
        <f>+Kontoplan!A24</f>
        <v>Udlæg</v>
      </c>
      <c r="B25" s="38"/>
      <c r="C25" s="38"/>
      <c r="D25" s="38"/>
      <c r="E25" s="38"/>
      <c r="F25" s="38"/>
      <c r="G25" s="54">
        <f>-SUMIFS('Daglig bogføring'!H$11:H$425,'Daglig bogføring'!G$11:G$425,A25,'Daglig bogføring'!J$11:J$425,Lister!$A$51)</f>
        <v>0</v>
      </c>
    </row>
    <row r="26" spans="1:7" ht="15" x14ac:dyDescent="0.2">
      <c r="A26" s="38" t="str">
        <f>+Kontoplan!A25</f>
        <v>Øvrige udgifter</v>
      </c>
      <c r="B26" s="38"/>
      <c r="C26" s="38"/>
      <c r="D26" s="38"/>
      <c r="E26" s="38"/>
      <c r="F26" s="38"/>
      <c r="G26" s="54">
        <f>-SUMIFS('Daglig bogføring'!H$11:H$425,'Daglig bogføring'!G$11:G$425,A26,'Daglig bogføring'!J$11:J$425,Lister!$A$51)</f>
        <v>0</v>
      </c>
    </row>
    <row r="27" spans="1:7" ht="16.5" thickBot="1" x14ac:dyDescent="0.3">
      <c r="A27" s="39" t="s">
        <v>12</v>
      </c>
      <c r="B27" s="39"/>
      <c r="C27" s="39"/>
      <c r="D27" s="39"/>
      <c r="E27" s="39"/>
      <c r="F27" s="39"/>
      <c r="G27" s="56">
        <f>SUM(G12:G26)</f>
        <v>0</v>
      </c>
    </row>
    <row r="28" spans="1:7" ht="15.75" thickTop="1" x14ac:dyDescent="0.2">
      <c r="A28" s="1"/>
      <c r="B28" s="1"/>
      <c r="C28" s="1"/>
      <c r="D28" s="1"/>
      <c r="E28" s="1"/>
      <c r="F28" s="1"/>
      <c r="G28" s="54"/>
    </row>
    <row r="29" spans="1:7" ht="16.5" thickBot="1" x14ac:dyDescent="0.3">
      <c r="A29" s="39" t="s">
        <v>13</v>
      </c>
      <c r="B29" s="39"/>
      <c r="C29" s="39"/>
      <c r="D29" s="39"/>
      <c r="E29" s="39"/>
      <c r="F29" s="39"/>
      <c r="G29" s="56">
        <f>G9+G27</f>
        <v>0</v>
      </c>
    </row>
    <row r="30" spans="1:7" ht="13.5" thickTop="1" x14ac:dyDescent="0.2">
      <c r="A30" s="21"/>
      <c r="B30" s="21"/>
      <c r="C30" s="21"/>
      <c r="D30" s="21"/>
      <c r="E30" s="21"/>
      <c r="F30" s="21"/>
      <c r="G30" s="46"/>
    </row>
    <row r="31" spans="1:7" ht="15.75" x14ac:dyDescent="0.25">
      <c r="A31" s="27" t="s">
        <v>286</v>
      </c>
      <c r="B31" s="21"/>
      <c r="C31" s="21"/>
      <c r="D31" s="21"/>
      <c r="E31" s="21"/>
      <c r="F31" s="21"/>
      <c r="G31" s="60">
        <f>+Stamoplysninger!C16+Stamoplysninger!C17</f>
        <v>0</v>
      </c>
    </row>
    <row r="32" spans="1:7" ht="15" x14ac:dyDescent="0.2">
      <c r="A32" s="169" t="s">
        <v>243</v>
      </c>
      <c r="B32" s="21"/>
      <c r="C32" s="21"/>
      <c r="D32" s="21"/>
      <c r="E32" s="21"/>
      <c r="F32" s="21"/>
      <c r="G32" s="170">
        <f>SUMIFS('Daglig bogføring'!F$11:F$425,'Daglig bogføring'!I$11:I$425,Lister!A57,'Daglig bogføring'!J$11:J$425,Lister!A$51,'Daglig bogføring'!E$11:E$425,Lister!A56)-SUMIFS('Daglig bogføring'!H$11:H$425,'Daglig bogføring'!I$11:I$425,Lister!A57,'Daglig bogføring'!J$11:J$425,Lister!A$51,'Daglig bogføring'!G$11:G$425,Lister!A56)</f>
        <v>0</v>
      </c>
    </row>
    <row r="33" spans="1:7" ht="15.75" x14ac:dyDescent="0.25">
      <c r="A33" s="169" t="s">
        <v>308</v>
      </c>
      <c r="B33" s="27"/>
      <c r="C33" s="27"/>
      <c r="D33" s="27"/>
      <c r="E33" s="27"/>
      <c r="F33" s="27"/>
      <c r="G33" s="171">
        <f>SUMIFS('Daglig bogføring'!F$11:F$425,'Daglig bogføring'!I$11:I$425,Lister!A56,'Daglig bogføring'!J$11:J$425,Lister!A$51,'Daglig bogføring'!E$11:E$425,"&lt;&gt;"&amp;Lister!A57)-SUMIFS('Daglig bogføring'!H$11:H$425,'Daglig bogføring'!I$11:I$425,Lister!A56,'Daglig bogføring'!J$11:J$425,Lister!A$51,'Daglig bogføring'!G$11:G$425,"&lt;&gt;"&amp;Lister!A57)</f>
        <v>0</v>
      </c>
    </row>
    <row r="34" spans="1:7" ht="15.75" x14ac:dyDescent="0.25">
      <c r="A34" s="27" t="s">
        <v>287</v>
      </c>
      <c r="B34" s="21"/>
      <c r="C34" s="21"/>
      <c r="D34" s="21"/>
      <c r="E34" s="21"/>
      <c r="F34" s="21"/>
      <c r="G34" s="60">
        <f>IF(G31-G32+G33&lt;0,0,G31-G32+G33)</f>
        <v>0</v>
      </c>
    </row>
    <row r="35" spans="1:7" ht="15.75" x14ac:dyDescent="0.25">
      <c r="A35" s="27" t="s">
        <v>290</v>
      </c>
      <c r="B35" s="21"/>
      <c r="C35" s="21"/>
      <c r="D35" s="21"/>
      <c r="E35" s="21"/>
      <c r="F35" s="21"/>
      <c r="G35" s="60">
        <f>IF(G31-G32+G33&lt;0,(G31-G32+G33)*-1,0)</f>
        <v>0</v>
      </c>
    </row>
    <row r="36" spans="1:7" ht="15.75" x14ac:dyDescent="0.25">
      <c r="B36" s="21"/>
      <c r="C36" s="21"/>
      <c r="D36" s="21"/>
      <c r="E36" s="21"/>
      <c r="F36" s="21"/>
      <c r="G36" s="60"/>
    </row>
    <row r="37" spans="1:7" ht="15.75" x14ac:dyDescent="0.25">
      <c r="A37" s="27" t="s">
        <v>292</v>
      </c>
      <c r="B37" s="21"/>
      <c r="C37" s="21"/>
      <c r="D37" s="21"/>
      <c r="E37" s="21"/>
      <c r="F37" s="21"/>
      <c r="G37" s="60">
        <f>Stamoplysninger!D30</f>
        <v>0</v>
      </c>
    </row>
    <row r="38" spans="1:7" ht="15" x14ac:dyDescent="0.2">
      <c r="A38" s="169" t="s">
        <v>243</v>
      </c>
      <c r="G38" s="172">
        <f>SUMIFS('Daglig bogføring'!F$11:F$425,'Daglig bogføring'!I$11:I$425,Lister!A57,'Daglig bogføring'!J$11:J$425,Lister!A$51,'Daglig bogføring'!E$11:E$425,Lister!A56)-SUMIFS('Daglig bogføring'!H$11:H$425,'Daglig bogføring'!I$11:I$425,Lister!A57,'Daglig bogføring'!J$11:J$425,Lister!A$51,'Daglig bogføring'!G$11:G$425,Lister!A56)</f>
        <v>0</v>
      </c>
    </row>
    <row r="39" spans="1:7" ht="15" x14ac:dyDescent="0.2">
      <c r="A39" s="169" t="s">
        <v>307</v>
      </c>
      <c r="G39" s="54">
        <f>+(G6+G7+G27)-G33</f>
        <v>0</v>
      </c>
    </row>
    <row r="40" spans="1:7" ht="15.75" x14ac:dyDescent="0.25">
      <c r="A40" s="27" t="s">
        <v>293</v>
      </c>
      <c r="G40" s="173">
        <f>IF(G37+G38+G39&gt;0,G37+G38+G39,0)</f>
        <v>0</v>
      </c>
    </row>
    <row r="41" spans="1:7" ht="15.75" x14ac:dyDescent="0.25">
      <c r="A41" s="27" t="s">
        <v>288</v>
      </c>
      <c r="G41" s="173">
        <f>IF(G39+G37+G38&lt;0,-G39-G37-G38,0)</f>
        <v>0</v>
      </c>
    </row>
  </sheetData>
  <sheetProtection algorithmName="SHA-512" hashValue="yt7p4/S3+T1VMurkGpvZF/+jHy0DlNfADzz2R5ET0MDucEnC0o6mC63PqNyVr0cJAWOIvHstlD/X4e8NgZ3nKA==" saltValue="ddu52Z903EzOuVoJwM0rOA==" spinCount="100000" sheet="1" objects="1" scenarios="1"/>
  <mergeCells count="4">
    <mergeCell ref="A1:G1"/>
    <mergeCell ref="A2:G2"/>
    <mergeCell ref="A3:G3"/>
    <mergeCell ref="A4:G4"/>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69A7AF4EC252A4DA2B5ED02D48467B0" ma:contentTypeVersion="10" ma:contentTypeDescription="Opret et nyt dokument." ma:contentTypeScope="" ma:versionID="0829bea48819a7e0ea741ba78b65329a">
  <xsd:schema xmlns:xsd="http://www.w3.org/2001/XMLSchema" xmlns:xs="http://www.w3.org/2001/XMLSchema" xmlns:p="http://schemas.microsoft.com/office/2006/metadata/properties" xmlns:ns2="0dbd73e5-c208-45d2-adb4-4f0b8ea8733f" xmlns:ns3="8d07efd1-9297-4ee6-9de8-a905e9395554" targetNamespace="http://schemas.microsoft.com/office/2006/metadata/properties" ma:root="true" ma:fieldsID="2ec8789abcb71d1342ac5309fdb5b627" ns2:_="" ns3:_="">
    <xsd:import namespace="0dbd73e5-c208-45d2-adb4-4f0b8ea8733f"/>
    <xsd:import namespace="8d07efd1-9297-4ee6-9de8-a905e939555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bd73e5-c208-45d2-adb4-4f0b8ea873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d07efd1-9297-4ee6-9de8-a905e9395554" elementFormDefault="qualified">
    <xsd:import namespace="http://schemas.microsoft.com/office/2006/documentManagement/types"/>
    <xsd:import namespace="http://schemas.microsoft.com/office/infopath/2007/PartnerControls"/>
    <xsd:element name="SharedWithUsers" ma:index="14"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2326893-d167-47d4-9a45-6c9c6b2efaff"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CE890A-5391-48D2-B242-40F120FA6EE5}">
  <ds:schemaRefs>
    <ds:schemaRef ds:uri="http://schemas.microsoft.com/office/2006/documentManagement/types"/>
    <ds:schemaRef ds:uri="http://purl.org/dc/elements/1.1/"/>
    <ds:schemaRef ds:uri="0dbd73e5-c208-45d2-adb4-4f0b8ea8733f"/>
    <ds:schemaRef ds:uri="8d07efd1-9297-4ee6-9de8-a905e9395554"/>
    <ds:schemaRef ds:uri="http://purl.org/dc/dcmitype/"/>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13D1C7D1-275D-4AED-95F3-7A7D28BD51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bd73e5-c208-45d2-adb4-4f0b8ea8733f"/>
    <ds:schemaRef ds:uri="8d07efd1-9297-4ee6-9de8-a905e93955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F6155A-4B8A-4E1C-96B2-50914DFF4728}">
  <ds:schemaRefs>
    <ds:schemaRef ds:uri="Microsoft.SharePoint.Taxonomy.ContentTypeSync"/>
  </ds:schemaRefs>
</ds:datastoreItem>
</file>

<file path=customXml/itemProps4.xml><?xml version="1.0" encoding="utf-8"?>
<ds:datastoreItem xmlns:ds="http://schemas.openxmlformats.org/officeDocument/2006/customXml" ds:itemID="{47138FD7-3218-498E-8B16-B45FF67E55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14</vt:i4>
      </vt:variant>
      <vt:variant>
        <vt:lpstr>Navngivne områder</vt:lpstr>
      </vt:variant>
      <vt:variant>
        <vt:i4>16</vt:i4>
      </vt:variant>
    </vt:vector>
  </HeadingPairs>
  <TitlesOfParts>
    <vt:vector size="30" baseType="lpstr">
      <vt:lpstr>Vejledning og kontoplan</vt:lpstr>
      <vt:lpstr>Stamoplysninger</vt:lpstr>
      <vt:lpstr>Daglig bogføring</vt:lpstr>
      <vt:lpstr>Udgifter pr. aktivitet</vt:lpstr>
      <vt:lpstr>Årsregnskab</vt:lpstr>
      <vt:lpstr>Aktivitetsregnskab</vt:lpstr>
      <vt:lpstr>ISOBRO-regnskab</vt:lpstr>
      <vt:lpstr>§18-regnskab</vt:lpstr>
      <vt:lpstr>Arv</vt:lpstr>
      <vt:lpstr>Øremærket konto 1</vt:lpstr>
      <vt:lpstr>Øremærket konto 2</vt:lpstr>
      <vt:lpstr>Øremærket konto 3</vt:lpstr>
      <vt:lpstr>Lister</vt:lpstr>
      <vt:lpstr>Kontoplan</vt:lpstr>
      <vt:lpstr>'§18-regnskab'!Udskriftsområde</vt:lpstr>
      <vt:lpstr>Aktivitetsregnskab!Udskriftsområde</vt:lpstr>
      <vt:lpstr>'Daglig bogføring'!Udskriftsområde</vt:lpstr>
      <vt:lpstr>'ISOBRO-regnskab'!Udskriftsområde</vt:lpstr>
      <vt:lpstr>Kontoplan!Udskriftsområde</vt:lpstr>
      <vt:lpstr>Stamoplysninger!Udskriftsområde</vt:lpstr>
      <vt:lpstr>'Udgifter pr. aktivitet'!Udskriftsområde</vt:lpstr>
      <vt:lpstr>'Vejledning og kontoplan'!Udskriftsområde</vt:lpstr>
      <vt:lpstr>'Øremærket konto 1'!Udskriftsområde</vt:lpstr>
      <vt:lpstr>'Øremærket konto 2'!Udskriftsområde</vt:lpstr>
      <vt:lpstr>'Øremærket konto 3'!Udskriftsområde</vt:lpstr>
      <vt:lpstr>Årsregnskab!Udskriftsområde</vt:lpstr>
      <vt:lpstr>Aktivitetsregnskab!Udskriftstitler</vt:lpstr>
      <vt:lpstr>'Daglig bogføring'!Udskriftstitler</vt:lpstr>
      <vt:lpstr>'Udgifter pr. aktivitet'!Udskriftstitler</vt:lpstr>
      <vt:lpstr>Årsregnskab!Udskriftstitler</vt:lpstr>
    </vt:vector>
  </TitlesOfParts>
  <Manager/>
  <Company>Skandia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mks@cancer.dk</dc:creator>
  <cp:keywords/>
  <dc:description/>
  <cp:lastModifiedBy>Cathrine Wahlgreen-Fabricius</cp:lastModifiedBy>
  <cp:revision/>
  <cp:lastPrinted>2025-10-14T14:17:35Z</cp:lastPrinted>
  <dcterms:created xsi:type="dcterms:W3CDTF">2011-05-31T08:04:05Z</dcterms:created>
  <dcterms:modified xsi:type="dcterms:W3CDTF">2026-02-27T09:13:12Z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0x010100369A7AF4EC252A4DA2B5ED02D48467B0</vt:lpwstr>
  </property>
</Properties>
</file>