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Denne_projektmappe" defaultThemeVersion="124226"/>
  <mc:AlternateContent xmlns:mc="http://schemas.openxmlformats.org/markup-compatibility/2006">
    <mc:Choice Requires="x15">
      <x15ac:absPath xmlns:x15ac="http://schemas.microsoft.com/office/spreadsheetml/2010/11/ac" url="\\cancer.dk\Filserv\User\PFI-Brugere\guldberg\Frivilligportal\Nyt frivillig.dk\2024\Lokalforeninger\Økonomi\"/>
    </mc:Choice>
  </mc:AlternateContent>
  <xr:revisionPtr revIDLastSave="0" documentId="8_{D2B52726-DD0A-4D3D-9453-D83137673CD0}" xr6:coauthVersionLast="47" xr6:coauthVersionMax="47" xr10:uidLastSave="{00000000-0000-0000-0000-000000000000}"/>
  <bookViews>
    <workbookView xWindow="-110" yWindow="-110" windowWidth="19420" windowHeight="10420" tabRatio="729" xr2:uid="{EDC1FF1C-5D1F-44C6-A504-56646E266FAF}"/>
  </bookViews>
  <sheets>
    <sheet name="Vejledning og kontoplan" sheetId="26" r:id="rId1"/>
    <sheet name="Stamoplysninger" sheetId="25" r:id="rId2"/>
    <sheet name="Daglig bogføring" sheetId="2" r:id="rId3"/>
    <sheet name="Årsregnskab" sheetId="13" r:id="rId4"/>
    <sheet name="ISOBRO-regnskab" sheetId="19" r:id="rId5"/>
    <sheet name="§18-regnskab" sheetId="18" r:id="rId6"/>
    <sheet name="Andre øremærkede konti" sheetId="23" r:id="rId7"/>
    <sheet name="Øremærket konto 1" sheetId="22" state="hidden" r:id="rId8"/>
    <sheet name="Øremærket konto 2" sheetId="21" state="hidden" r:id="rId9"/>
    <sheet name="Øremærket konto 3" sheetId="24" state="hidden" r:id="rId10"/>
    <sheet name="Lister" sheetId="20" state="hidden" r:id="rId11"/>
    <sheet name="Kontoplan" sheetId="1" state="hidden" r:id="rId12"/>
  </sheets>
  <definedNames>
    <definedName name="_xlnm._FilterDatabase" localSheetId="2" hidden="1">'Daglig bogføring'!$B$7:$J$424</definedName>
    <definedName name="_xlnm._FilterDatabase" localSheetId="3" hidden="1">Årsregnskab!$B$6:$B$14</definedName>
    <definedName name="_xlnm.Print_Area" localSheetId="5">'§18-regnskab'!$B$1:$H$18</definedName>
    <definedName name="_xlnm.Print_Area" localSheetId="2">'Daglig bogføring'!$B$1:$J$38</definedName>
    <definedName name="_xlnm.Print_Area" localSheetId="4">'ISOBRO-regnskab'!$B$1:$H$18</definedName>
    <definedName name="_xlnm.Print_Area" localSheetId="11">Kontoplan!$A$1:$B$42</definedName>
    <definedName name="_xlnm.Print_Area" localSheetId="0">'Vejledning og kontoplan'!$A$1:$C$57</definedName>
    <definedName name="_xlnm.Print_Area" localSheetId="7">'Øremærket konto 1'!$A$1:$G$30</definedName>
    <definedName name="_xlnm.Print_Area" localSheetId="8">'Øremærket konto 2'!$A$1:$G$30</definedName>
    <definedName name="_xlnm.Print_Area" localSheetId="9">'Øremærket konto 3'!$A$1:$G$30</definedName>
    <definedName name="_xlnm.Print_Area" localSheetId="3">Årsregnskab!$B$1:$H$72</definedName>
    <definedName name="_xlnm.Print_Titles" localSheetId="2">'Daglig bogføring'!$6:$7</definedName>
    <definedName name="_xlnm.Print_Titles" localSheetId="3">Årsregnskab!$1:$1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3" l="1"/>
  <c r="B11" i="19" l="1"/>
  <c r="B10" i="19"/>
  <c r="B9" i="19"/>
  <c r="B11" i="18"/>
  <c r="B10" i="18"/>
  <c r="B9" i="18"/>
  <c r="C5" i="2"/>
  <c r="C5" i="25"/>
  <c r="A24" i="20"/>
  <c r="B5" i="2" s="1"/>
  <c r="A23" i="20"/>
  <c r="B4" i="2" s="1"/>
  <c r="A32" i="20"/>
  <c r="B2" i="19"/>
  <c r="B2" i="13"/>
  <c r="C4" i="2" l="1"/>
  <c r="A35" i="20"/>
  <c r="A34" i="20"/>
  <c r="B1" i="23"/>
  <c r="B1" i="18"/>
  <c r="B1" i="19"/>
  <c r="B1" i="13"/>
  <c r="H5" i="19"/>
  <c r="B5" i="19" l="1"/>
  <c r="B5" i="18"/>
  <c r="A21" i="24" l="1"/>
  <c r="A21" i="21"/>
  <c r="A21" i="22"/>
  <c r="A15" i="20"/>
  <c r="B22" i="13"/>
  <c r="G21" i="24" l="1"/>
  <c r="H22" i="13"/>
  <c r="B9" i="2"/>
  <c r="B10" i="2" s="1"/>
  <c r="B11" i="2" s="1"/>
  <c r="B12" i="2" s="1"/>
  <c r="B13" i="2" s="1"/>
  <c r="B14" i="2" s="1"/>
  <c r="B15" i="2" s="1"/>
  <c r="A1" i="24"/>
  <c r="A1" i="21"/>
  <c r="A1" i="22"/>
  <c r="B10" i="13"/>
  <c r="B11" i="13"/>
  <c r="B12" i="13"/>
  <c r="B13" i="13"/>
  <c r="A5" i="20"/>
  <c r="A6" i="20"/>
  <c r="A7" i="20"/>
  <c r="A8" i="20"/>
  <c r="A3" i="24"/>
  <c r="A3" i="21"/>
  <c r="A3" i="22"/>
  <c r="B2" i="18"/>
  <c r="B47" i="13"/>
  <c r="A37" i="1"/>
  <c r="B54" i="13" s="1"/>
  <c r="A36" i="1"/>
  <c r="B53" i="13" s="1"/>
  <c r="A35" i="1"/>
  <c r="B52" i="13" s="1"/>
  <c r="A22" i="20"/>
  <c r="A21" i="20"/>
  <c r="G27" i="24"/>
  <c r="A27" i="24"/>
  <c r="G27" i="21"/>
  <c r="A27" i="21"/>
  <c r="A27" i="22"/>
  <c r="G27" i="22"/>
  <c r="A28" i="24"/>
  <c r="A22" i="24"/>
  <c r="A20" i="24"/>
  <c r="A19" i="24"/>
  <c r="A18" i="24"/>
  <c r="A17" i="24"/>
  <c r="A2" i="24"/>
  <c r="A28" i="21"/>
  <c r="A22" i="21"/>
  <c r="A20" i="21"/>
  <c r="A19" i="21"/>
  <c r="A18" i="21"/>
  <c r="A17" i="21"/>
  <c r="A2" i="21"/>
  <c r="A31" i="20"/>
  <c r="A30" i="20"/>
  <c r="A18" i="20"/>
  <c r="A19" i="20"/>
  <c r="A9" i="20"/>
  <c r="A28" i="22"/>
  <c r="A22" i="22"/>
  <c r="A20" i="22"/>
  <c r="A19" i="22"/>
  <c r="A18" i="22"/>
  <c r="A17" i="22"/>
  <c r="A2" i="22"/>
  <c r="A2" i="20"/>
  <c r="A11" i="20"/>
  <c r="A12" i="20"/>
  <c r="A13" i="20"/>
  <c r="H9" i="19" s="1"/>
  <c r="A14" i="20"/>
  <c r="H10" i="19" s="1"/>
  <c r="A16" i="20"/>
  <c r="H11" i="19" s="1"/>
  <c r="H12" i="19" l="1"/>
  <c r="B3" i="2"/>
  <c r="A33" i="20"/>
  <c r="H39" i="13" s="1"/>
  <c r="C3" i="2"/>
  <c r="G18" i="24"/>
  <c r="G9" i="24"/>
  <c r="G19" i="24"/>
  <c r="G11" i="24"/>
  <c r="G10" i="24"/>
  <c r="G6" i="24"/>
  <c r="G22" i="24"/>
  <c r="G20" i="24"/>
  <c r="G12" i="24"/>
  <c r="G17" i="24"/>
  <c r="H11" i="18"/>
  <c r="H10" i="18"/>
  <c r="H9" i="18"/>
  <c r="H12" i="13"/>
  <c r="H10" i="13"/>
  <c r="G11" i="22"/>
  <c r="G10" i="22"/>
  <c r="G9" i="22"/>
  <c r="G6" i="22"/>
  <c r="G12" i="22"/>
  <c r="G10" i="21"/>
  <c r="G9" i="21"/>
  <c r="G12" i="21"/>
  <c r="G11" i="21"/>
  <c r="G6" i="21"/>
  <c r="G21" i="21"/>
  <c r="G21" i="22"/>
  <c r="A16" i="22"/>
  <c r="A16" i="21"/>
  <c r="A10" i="20"/>
  <c r="A16" i="24"/>
  <c r="A9" i="21"/>
  <c r="A12" i="21"/>
  <c r="A9" i="24"/>
  <c r="A10" i="24"/>
  <c r="A10" i="21"/>
  <c r="A11" i="24"/>
  <c r="A11" i="22"/>
  <c r="A11" i="21"/>
  <c r="A12" i="24"/>
  <c r="G18" i="22"/>
  <c r="H13" i="13"/>
  <c r="A6" i="24"/>
  <c r="H11" i="13"/>
  <c r="A6" i="21"/>
  <c r="A10" i="22"/>
  <c r="A12" i="22"/>
  <c r="A9" i="22"/>
  <c r="A6" i="22"/>
  <c r="G19" i="21"/>
  <c r="G22" i="22"/>
  <c r="G20" i="22"/>
  <c r="G18" i="21"/>
  <c r="G17" i="21"/>
  <c r="G19" i="22"/>
  <c r="G17" i="22"/>
  <c r="G22" i="21"/>
  <c r="G20" i="21"/>
  <c r="G16" i="24" l="1"/>
  <c r="G23" i="24" s="1"/>
  <c r="H12" i="18"/>
  <c r="G16" i="21"/>
  <c r="G23" i="21" s="1"/>
  <c r="G16" i="22"/>
  <c r="G23" i="22" s="1"/>
  <c r="A26" i="20" l="1"/>
  <c r="A27" i="20"/>
  <c r="A1" i="20"/>
  <c r="H7" i="13" l="1"/>
  <c r="B7" i="13"/>
  <c r="H19" i="13"/>
  <c r="H17" i="13"/>
  <c r="B40" i="13"/>
  <c r="H40" i="13" s="1"/>
  <c r="B46" i="13"/>
  <c r="H6" i="19"/>
  <c r="D72" i="13"/>
  <c r="H63" i="13"/>
  <c r="D63" i="13"/>
  <c r="A4" i="20" l="1"/>
  <c r="B9" i="13"/>
  <c r="A3" i="20"/>
  <c r="B8" i="13"/>
  <c r="H23" i="13"/>
  <c r="H20" i="13"/>
  <c r="H18" i="13"/>
  <c r="G8" i="24" l="1"/>
  <c r="G7" i="24"/>
  <c r="G7" i="22"/>
  <c r="G7" i="21"/>
  <c r="H29" i="13"/>
  <c r="H5" i="18"/>
  <c r="H6" i="18" s="1"/>
  <c r="G8" i="21"/>
  <c r="G8" i="22"/>
  <c r="A8" i="24"/>
  <c r="A8" i="21"/>
  <c r="H9" i="13"/>
  <c r="A7" i="21"/>
  <c r="A7" i="24"/>
  <c r="H8" i="13"/>
  <c r="A8" i="22"/>
  <c r="A7" i="22"/>
  <c r="B48" i="13"/>
  <c r="B29" i="13" s="1"/>
  <c r="A29" i="1"/>
  <c r="B45" i="13" s="1"/>
  <c r="B51" i="13"/>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G13" i="21" l="1"/>
  <c r="G25" i="21" s="1"/>
  <c r="G13" i="24"/>
  <c r="G25" i="24" s="1"/>
  <c r="G13" i="22"/>
  <c r="G25" i="22" s="1"/>
  <c r="H14" i="13"/>
  <c r="H3" i="2" s="1"/>
  <c r="B16" i="2"/>
  <c r="B50" i="13"/>
  <c r="B49" i="13"/>
  <c r="H49" i="13" s="1"/>
  <c r="B39" i="13"/>
  <c r="B38" i="13"/>
  <c r="H38" i="13" s="1"/>
  <c r="H41" i="13" s="1"/>
  <c r="B20" i="13"/>
  <c r="B17" i="13"/>
  <c r="B23" i="2" l="1"/>
  <c r="B24" i="2" s="1"/>
  <c r="B25" i="2" s="1"/>
  <c r="B26" i="2" s="1"/>
  <c r="B27" i="2" s="1"/>
  <c r="B28" i="2" s="1"/>
  <c r="B29" i="2" s="1"/>
  <c r="B30" i="2" s="1"/>
  <c r="B17" i="2"/>
  <c r="B18" i="2" s="1"/>
  <c r="B19" i="2" s="1"/>
  <c r="B20" i="2" s="1"/>
  <c r="B21" i="2" s="1"/>
  <c r="B22" i="2" s="1"/>
  <c r="G30" i="24"/>
  <c r="G28" i="24"/>
  <c r="H54" i="13" s="1"/>
  <c r="G30" i="21"/>
  <c r="G28" i="21"/>
  <c r="H53" i="13" s="1"/>
  <c r="G30" i="22"/>
  <c r="G28" i="22"/>
  <c r="H52" i="13" s="1"/>
  <c r="B21" i="13"/>
  <c r="B19" i="13"/>
  <c r="B23" i="13"/>
  <c r="B18" i="13"/>
  <c r="B1" i="2"/>
  <c r="E47" i="13" l="1"/>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31" i="2"/>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E3" i="2" l="1"/>
  <c r="H21" i="13" l="1"/>
  <c r="H24" i="13" s="1"/>
  <c r="H26" i="13" s="1"/>
  <c r="H14" i="18"/>
  <c r="H14" i="19" l="1"/>
  <c r="H18" i="19" s="1"/>
  <c r="H30" i="13" s="1"/>
  <c r="H18" i="18"/>
  <c r="H16" i="18"/>
  <c r="H48" i="13"/>
  <c r="H16" i="19" l="1"/>
  <c r="H50" i="13" s="1"/>
  <c r="H31" i="13"/>
  <c r="H32" i="13" s="1"/>
  <c r="H44" i="13" s="1"/>
  <c r="H51" i="13"/>
  <c r="H55" i="13" l="1"/>
  <c r="H33" i="13"/>
  <c r="H4" i="2"/>
  <c r="H5" i="2" l="1"/>
  <c r="E46" i="13" l="1"/>
  <c r="I55" i="13" l="1"/>
  <c r="K5" i="2"/>
  <c r="I4" i="13"/>
</calcChain>
</file>

<file path=xl/sharedStrings.xml><?xml version="1.0" encoding="utf-8"?>
<sst xmlns="http://schemas.openxmlformats.org/spreadsheetml/2006/main" count="183" uniqueCount="143">
  <si>
    <t>Vejledning</t>
  </si>
  <si>
    <t>Stamoplysninger</t>
  </si>
  <si>
    <t>Lokalforeningens navn:</t>
  </si>
  <si>
    <t>Regnskabsåret:</t>
  </si>
  <si>
    <t>Saldo i kassen:</t>
  </si>
  <si>
    <t>ISOBRO-midler modtaget sidste år:</t>
  </si>
  <si>
    <t>Tilgodehavender fra sidste årsregnskab:</t>
  </si>
  <si>
    <t>Skyldige omkostninger fra sidste år</t>
  </si>
  <si>
    <t>Kasserens navn:</t>
  </si>
  <si>
    <t>Formandens navn:</t>
  </si>
  <si>
    <t>Revisorens navn:</t>
  </si>
  <si>
    <t>Indberetning</t>
  </si>
  <si>
    <t>Kontakt</t>
  </si>
  <si>
    <t>Indtægter</t>
  </si>
  <si>
    <t>Indtægter i alt</t>
  </si>
  <si>
    <t>Udgifter</t>
  </si>
  <si>
    <t>Udgifter i alt</t>
  </si>
  <si>
    <t>Resultat</t>
  </si>
  <si>
    <t>Udgifter dækket af ISOBRO-midler fra sidste år</t>
  </si>
  <si>
    <t>Overskydende §18-midler til tilbagebetaling</t>
  </si>
  <si>
    <t>Overført resultat</t>
  </si>
  <si>
    <t>Kontrol</t>
  </si>
  <si>
    <t>Aktiver</t>
  </si>
  <si>
    <t>Aktiver i alt</t>
  </si>
  <si>
    <t>Passiver</t>
  </si>
  <si>
    <t>Egenkapital</t>
  </si>
  <si>
    <t>Passiver i alt</t>
  </si>
  <si>
    <t>Underskrifter</t>
  </si>
  <si>
    <t>Dato</t>
  </si>
  <si>
    <t>Som lokalforeningens revisor har jeg gennemgået regnskabet. Jeg har sammenholdt bilagene med regnskabet og afstemt bankbeholdningen samt konstateret kassebeholdningens tilstedeværelse.</t>
  </si>
  <si>
    <t>Ubrugte midler til tilbagebetaling</t>
  </si>
  <si>
    <t>Udgifter dækket af egenfinansiering</t>
  </si>
  <si>
    <t>Saldo i bank:</t>
  </si>
  <si>
    <t>Bilag</t>
  </si>
  <si>
    <t>Konto</t>
  </si>
  <si>
    <t>Egen tekst</t>
  </si>
  <si>
    <t>Modpost</t>
  </si>
  <si>
    <t>Navn på konto</t>
  </si>
  <si>
    <t>Kontoplan</t>
  </si>
  <si>
    <t>Øvrige udgifter</t>
  </si>
  <si>
    <t>Kasse</t>
  </si>
  <si>
    <t>Bank</t>
  </si>
  <si>
    <t>AKTIVER</t>
  </si>
  <si>
    <t>Tilgodehavender</t>
  </si>
  <si>
    <t>PASSIVER</t>
  </si>
  <si>
    <t>Skyldige omkostninger</t>
  </si>
  <si>
    <t>Overskydende ISOBRO-midler</t>
  </si>
  <si>
    <t>Overskydende §18-midler</t>
  </si>
  <si>
    <t>Datoformat</t>
  </si>
  <si>
    <t>ISOBRO</t>
  </si>
  <si>
    <t>§18</t>
  </si>
  <si>
    <t>Tilgode</t>
  </si>
  <si>
    <t>Skyldig</t>
  </si>
  <si>
    <t>Øremærkede konti</t>
  </si>
  <si>
    <t>Øremærket konto 1</t>
  </si>
  <si>
    <t>Øremærket konto 2</t>
  </si>
  <si>
    <t>Øremærket konto 3</t>
  </si>
  <si>
    <t xml:space="preserve">Hvis du ønsker at se eller printe regnskabet for en valgfri konto, kan du højreklikke på et hvilket som helst regneark og trykke "vis". Her kan du vælge den øremærkede konto, du ønsker at få frem. Når du klikker "ok", vil kontoen fremgå blandt de andre faner. </t>
  </si>
  <si>
    <t>Hvis du ønsker det, kan du omdøbe et regneark ved at højreklikke på fanen og trykke på "omdøb".</t>
  </si>
  <si>
    <t>Saldo overført fra året før</t>
  </si>
  <si>
    <t>-- INDTÆGTER --</t>
  </si>
  <si>
    <t>-- UDGIFTER --</t>
  </si>
  <si>
    <t>-- KASSE/BANK --</t>
  </si>
  <si>
    <t>-- PERIODISKE POSTER --</t>
  </si>
  <si>
    <t>Mødeudgifter</t>
  </si>
  <si>
    <t>Kørsel</t>
  </si>
  <si>
    <t>Udgifter iht. basistilskud til lokalforeninger</t>
  </si>
  <si>
    <t>Udgifter iht. Kræftens Bekæmpelses pulje til lokale aktiviteter</t>
  </si>
  <si>
    <t>Udgifter iht. øremærkede tilskudsmidler</t>
  </si>
  <si>
    <t>Udgifter til lokaludvalg/samarbejdsudvalg</t>
  </si>
  <si>
    <t>Møde- og transportudgifter</t>
  </si>
  <si>
    <t>Kræftens Bekæmpelses basistilskud til lokalforeninger</t>
  </si>
  <si>
    <t>Kræftens Bekæmpelses pulje til lokale aktiviteter</t>
  </si>
  <si>
    <t xml:space="preserve">Øremærkede tilskudsmidler </t>
  </si>
  <si>
    <t>Øvrige tilskudsmidler</t>
  </si>
  <si>
    <t>Sponsorater, gaver og bidrag</t>
  </si>
  <si>
    <t>Indtægter fra lokaludvalg/samarbejdsudvalg</t>
  </si>
  <si>
    <t>Øvrige indtægter</t>
  </si>
  <si>
    <t>ISOBRO-midler til brug næste år</t>
  </si>
  <si>
    <t>Disponering af årets resultat</t>
  </si>
  <si>
    <t>Regnskabsskabelonens faneblade</t>
  </si>
  <si>
    <t>Uforbrugte midler til tilbagebetaling</t>
  </si>
  <si>
    <t xml:space="preserve">Her kan du oprette konti, hvis der er modtaget midler fra fonde eller lign. til specifikke formål (ikke §18 eller ISOBRO). Du skriver navnet på kontoen i det gule felt samt eventuelle overførte midler fra sidste regnskabsår, hvorefter kontoen vil fremgå af årsregnskabet og din bogføring. </t>
  </si>
  <si>
    <t>Hvis du bogfører indtægter og udgifter vedr.  §18-midler eller ISOBRO-midler her, vil du få en fejlmeddelelse i regnskabet for den øremærkede konto.</t>
  </si>
  <si>
    <t>RESULTATOPGØRELSE</t>
  </si>
  <si>
    <t>STATUS/BALANCE</t>
  </si>
  <si>
    <t>Udgifter til kontorhold og administration</t>
  </si>
  <si>
    <t>Vejledning og kontoplan</t>
  </si>
  <si>
    <t>Skriv datoen i formatet: 
dd-mm-åååå</t>
  </si>
  <si>
    <t>Start med at gemme dit egen kopi af Regnskabsskabelonen</t>
  </si>
  <si>
    <r>
      <t xml:space="preserve">Gem en kopi af denne fil (vælg 'Filer' øverst til venstre, og dernæst 'Gem som'). Husk, at du </t>
    </r>
    <r>
      <rPr>
        <b/>
        <sz val="12"/>
        <rFont val="Fighter"/>
        <family val="3"/>
      </rPr>
      <t>kun</t>
    </r>
    <r>
      <rPr>
        <sz val="12"/>
        <rFont val="Fighter"/>
        <family val="3"/>
      </rPr>
      <t xml:space="preserve"> skal arbejde i den gemte fil gennem hele regnskabsåret.</t>
    </r>
  </si>
  <si>
    <t xml:space="preserve">Regnskabsskabelonen har flere faneblade (Se nederst på siden). Du skal kun indtaste oplysninger i de grønne faneblade. De gule faneblade udfyldes automatisk. </t>
  </si>
  <si>
    <r>
      <rPr>
        <b/>
        <sz val="12"/>
        <rFont val="Fighter"/>
        <family val="3"/>
      </rPr>
      <t>Stamoplysninger:</t>
    </r>
    <r>
      <rPr>
        <sz val="12"/>
        <rFont val="Fighter"/>
        <family val="3"/>
      </rPr>
      <t xml:space="preserve"> Første gang du anvender regnskabsskabelonen, skal du indtaste nogle stamoplysninger. Oplysningerne overføres automatisk til de øvrige faneblade i skabelonen.</t>
    </r>
  </si>
  <si>
    <r>
      <rPr>
        <b/>
        <sz val="12"/>
        <color theme="1"/>
        <rFont val="Fighter"/>
        <family val="3"/>
      </rPr>
      <t>Årsregnskabet</t>
    </r>
    <r>
      <rPr>
        <sz val="12"/>
        <color theme="1"/>
        <rFont val="Fighter"/>
        <family val="3"/>
      </rPr>
      <t xml:space="preserve"> har plads til underskrifter, så du kan printe det til godkendelse på generalforsamlingen. Det er også dette ark, du benytter til den årlige indberetning til Kræftens Bekæmpelse.</t>
    </r>
  </si>
  <si>
    <r>
      <rPr>
        <b/>
        <sz val="12"/>
        <rFont val="Fighter"/>
        <family val="3"/>
      </rPr>
      <t>Skjulte faneblade:</t>
    </r>
    <r>
      <rPr>
        <sz val="12"/>
        <rFont val="Fighter"/>
        <family val="3"/>
      </rPr>
      <t xml:space="preserve"> Regnskabsskabelonen har nogle ekstra (skjulte) faneblade. Fanebladene er skjult for at holde regnearket så enkelt og overskueligt som muligt for lokalforeninger, der ikke har brug for de ekstra faneblade.De ekstra faneblade er til yderligere øremærkede konti.</t>
    </r>
  </si>
  <si>
    <r>
      <rPr>
        <b/>
        <sz val="12"/>
        <color theme="1"/>
        <rFont val="Fighter"/>
        <family val="3"/>
      </rPr>
      <t xml:space="preserve">Deadline: </t>
    </r>
    <r>
      <rPr>
        <sz val="12"/>
        <color theme="1"/>
        <rFont val="Fighter"/>
        <family val="3"/>
      </rPr>
      <t>Indberetning skal foretages af lokalforeningerne inden udgangen af marts i året efter regnskabsafslutningen</t>
    </r>
  </si>
  <si>
    <r>
      <rPr>
        <b/>
        <sz val="12"/>
        <color theme="1"/>
        <rFont val="Fighter"/>
        <family val="3"/>
      </rPr>
      <t xml:space="preserve">Landsindsamling: </t>
    </r>
    <r>
      <rPr>
        <sz val="12"/>
        <color theme="1"/>
        <rFont val="Fighter"/>
        <family val="3"/>
      </rPr>
      <t xml:space="preserve">Oplysninger vedr. indtægter og udgifter for landsindsamlingen indgår </t>
    </r>
    <r>
      <rPr>
        <b/>
        <sz val="12"/>
        <color theme="1"/>
        <rFont val="Fighter"/>
        <family val="3"/>
      </rPr>
      <t>ikke</t>
    </r>
    <r>
      <rPr>
        <sz val="12"/>
        <color theme="1"/>
        <rFont val="Fighter"/>
        <family val="3"/>
      </rPr>
      <t xml:space="preserve"> i regnskabsaflæggelsen, da disse oplysninger modtages via andre indberetningssystemer i Kræftens Bekæmpelse.</t>
    </r>
  </si>
  <si>
    <t>Vigtig information</t>
  </si>
  <si>
    <r>
      <rPr>
        <b/>
        <sz val="12"/>
        <rFont val="Fighter"/>
        <family val="3"/>
      </rPr>
      <t xml:space="preserve">Revision: </t>
    </r>
    <r>
      <rPr>
        <sz val="12"/>
        <rFont val="Fighter"/>
        <family val="3"/>
      </rPr>
      <t>Kræftens Bekæmpelse og Kræftens Bekæmpelses revision forbeholder sig ret til at indkalde originale regnskaber (med bilag) til stikprøvevis gennemgang.</t>
    </r>
  </si>
  <si>
    <t>Lokalforeningerne skal udarbejde regnskabet i henhold til gældende vedtægter. Det originale underskrevne regnskab, bilagsmateriale og andre dokumenter opbevares i lokalforeningerne i 5 år - jf. Regnskabsloven.</t>
  </si>
  <si>
    <t>Kontoplan - detaljeret beskrivelse</t>
  </si>
  <si>
    <t>Indtægtskonti</t>
  </si>
  <si>
    <r>
      <rPr>
        <b/>
        <sz val="12"/>
        <rFont val="Fighter"/>
        <family val="3"/>
      </rPr>
      <t>Kræftens Bekæmpelses basistilskud til lokalforeninger</t>
    </r>
    <r>
      <rPr>
        <sz val="12"/>
        <rFont val="Fighter"/>
        <family val="3"/>
      </rPr>
      <t>: 
Økonomisk trængte lokalforeninger kan årligt få overført basistilskud på op til 15.000 kr. Ansøges via Frivillig Indsats.</t>
    </r>
  </si>
  <si>
    <r>
      <rPr>
        <b/>
        <sz val="12"/>
        <rFont val="Fighter"/>
        <family val="3"/>
      </rPr>
      <t>Kræftens Bekæmpelses pulje til lokale aktiviteter:</t>
    </r>
    <r>
      <rPr>
        <sz val="12"/>
        <rFont val="Fighter"/>
        <family val="3"/>
      </rPr>
      <t xml:space="preserve"> 
Midler modtaget fra Kræftens Bekæmpelses pulje til lokale aktiviteter. Puljens formål er at fremme lokale frivillige aktiviteter. Puljen finansieres af overskuddet fra lokalforeninger med et overskud på mere end 100.000 kr. i kassebeholdning/egenkapital ved årets slutning. Ansøges via Frivillig Indsats.</t>
    </r>
  </si>
  <si>
    <r>
      <rPr>
        <b/>
        <sz val="12"/>
        <rFont val="Fighter"/>
        <family val="3"/>
      </rPr>
      <t>Øremærkede tilskudsmidler:</t>
    </r>
    <r>
      <rPr>
        <sz val="12"/>
        <rFont val="Fighter"/>
        <family val="3"/>
      </rPr>
      <t xml:space="preserve"> 
Øremærkede tilskud kan være §18-midler, ISOBRO-midler eller fondsmidler, der er givet til specifikke formål. Der er oprettet et faneblad til §18-midler henholdsvis ISOBRO-midler. Du kan ikke bogføre andre indtægter og udgifter på disse konti. Grunden til at disse midler registreres på en selvstændig konto er, at de ikke skal fremgå af lokalforeningens egenkapital. Det har betydning i forhold til reglen om, at lokalforeninger med en egenkapital på over 100.000 kr. ved regnskabsårets afslutning skal overføre det overkydende beløb til Kræftens Bekæmpelse. Det kan også have betydning, når man søger §18-midler, hvor kommunerne ikke giver midler til lokalforeninger med en høj egenkapital.</t>
    </r>
  </si>
  <si>
    <r>
      <rPr>
        <b/>
        <i/>
        <sz val="12"/>
        <rFont val="Fighter"/>
        <family val="3"/>
      </rPr>
      <t>Andre øremærkede konti:</t>
    </r>
    <r>
      <rPr>
        <sz val="12"/>
        <rFont val="Fighter"/>
        <family val="3"/>
      </rPr>
      <t xml:space="preserve">
Hvis lokalforeningen administrerer midler, der er øremærket til specifikke aktiviteter, skal der oprettes en særskilt konto til disse midler. 
Du opretter en sådan konto ved at højreklikke på et vilkårlig faneblad nedenfor og trykke "Vis..." ("Unhide..." på engelsk). Her markerer du "Øremærkede konti" og trykker ok. Nu kan du se "Øremærkede konti" blandt de andre ark. Tryk på arket og følg vejledningen.</t>
    </r>
  </si>
  <si>
    <r>
      <rPr>
        <b/>
        <sz val="12"/>
        <rFont val="Fighter"/>
        <family val="3"/>
      </rPr>
      <t>Øvrige tilskudsmidler:</t>
    </r>
    <r>
      <rPr>
        <sz val="12"/>
        <rFont val="Fighter"/>
        <family val="3"/>
      </rPr>
      <t xml:space="preserve"> 
Ikke øremærkede tilskud fra kommunale og landsdækkende puljer, lokale fonde samt Stafet For Livet</t>
    </r>
  </si>
  <si>
    <r>
      <rPr>
        <b/>
        <sz val="12"/>
        <rFont val="Fighter"/>
        <family val="3"/>
      </rPr>
      <t>Sponsorater, gaver og bidrag:</t>
    </r>
    <r>
      <rPr>
        <sz val="12"/>
        <rFont val="Fighter"/>
        <family val="3"/>
      </rPr>
      <t xml:space="preserve"> 
Lokalforeningsbestyrelsen kan søge sponsorstøtte på op til 25.000 kr. hos lokale virksomheder og fonde. Lokalforeningerne kan også modtage gaver og bidrag fra virksomheder, privatpersoner og fonde - så længe Kræftens Bekæmplelses etiske retningslinjer bliver overholdt.</t>
    </r>
  </si>
  <si>
    <r>
      <rPr>
        <b/>
        <sz val="12"/>
        <rFont val="Fighter"/>
        <family val="3"/>
      </rPr>
      <t>Indtægter fra lokaludvalg/samarbejdsudvalg:</t>
    </r>
    <r>
      <rPr>
        <sz val="12"/>
        <rFont val="Fighter"/>
        <family val="3"/>
      </rPr>
      <t xml:space="preserve"> 
Har lokalforeningen et lokaludvalg og/eller et samarbejdsudvalg </t>
    </r>
    <r>
      <rPr>
        <b/>
        <sz val="12"/>
        <rFont val="Fighter"/>
        <family val="3"/>
      </rPr>
      <t>uden en bankkonto og et CVR-nummer</t>
    </r>
    <r>
      <rPr>
        <sz val="12"/>
        <rFont val="Fighter"/>
        <family val="3"/>
      </rPr>
      <t xml:space="preserve"> tilknyttet, skal evt. indtægter og udgifter samt kassebeholdning for disse også indgå i regnskabet. </t>
    </r>
  </si>
  <si>
    <r>
      <rPr>
        <b/>
        <sz val="12"/>
        <rFont val="Fighter"/>
        <family val="3"/>
      </rPr>
      <t>Øvrige indtægter:</t>
    </r>
    <r>
      <rPr>
        <sz val="12"/>
        <rFont val="Fighter"/>
        <family val="3"/>
      </rPr>
      <t xml:space="preserve"> 
Øvrige indtægter består af renter og evt. salg af varer.</t>
    </r>
  </si>
  <si>
    <t>Udgiftskonti</t>
  </si>
  <si>
    <r>
      <t xml:space="preserve">Udgifter iht. basistilskud til lokalforeninger: 
</t>
    </r>
    <r>
      <rPr>
        <sz val="12"/>
        <rFont val="Fighter"/>
        <family val="3"/>
      </rPr>
      <t>Se beskrivelse under tilsvarende indtægtskonto</t>
    </r>
  </si>
  <si>
    <r>
      <t xml:space="preserve">Udgifter iht. Kræftens Bekæmpelses pulje til lokale aktiviteter: 
</t>
    </r>
    <r>
      <rPr>
        <sz val="12"/>
        <rFont val="Fighter"/>
        <family val="3"/>
      </rPr>
      <t>Se beskrivelse under tilsvarende indtægtskonto</t>
    </r>
  </si>
  <si>
    <r>
      <t xml:space="preserve">Udgifter til kontorhold og administration: 
</t>
    </r>
    <r>
      <rPr>
        <sz val="12"/>
        <rFont val="Fighter"/>
        <family val="3"/>
      </rPr>
      <t>Porto, Kontorhold, fotokopiering, trykning, litteratur, annoncering, revisor, forsikring</t>
    </r>
    <r>
      <rPr>
        <b/>
        <sz val="12"/>
        <rFont val="Fighter"/>
        <family val="3"/>
      </rPr>
      <t>.</t>
    </r>
  </si>
  <si>
    <r>
      <t xml:space="preserve">Møde- og transportudgifter: 
</t>
    </r>
    <r>
      <rPr>
        <sz val="12"/>
        <rFont val="Fighter"/>
        <family val="3"/>
      </rPr>
      <t>Gaver og repræsentation</t>
    </r>
    <r>
      <rPr>
        <vertAlign val="superscript"/>
        <sz val="12"/>
        <rFont val="Fighter"/>
        <family val="3"/>
      </rPr>
      <t>1</t>
    </r>
    <r>
      <rPr>
        <sz val="12"/>
        <rFont val="Fighter"/>
        <family val="3"/>
      </rPr>
      <t>, transport, opholdsudgifter, mødeudgifter og fortærring</t>
    </r>
    <r>
      <rPr>
        <b/>
        <sz val="12"/>
        <rFont val="Fighter"/>
        <family val="3"/>
      </rPr>
      <t>.</t>
    </r>
  </si>
  <si>
    <r>
      <t>Note 1) Repræsentationsudgifter</t>
    </r>
    <r>
      <rPr>
        <sz val="12"/>
        <rFont val="Fighter"/>
        <family val="3"/>
      </rPr>
      <t xml:space="preserve"> 
Repræsentationsudgifter anvendes for at afslutte aktiviteter eller for at tilknytte/bevare lokalforeningens samarbejdspartnere. Anvendes kun overfor personer, der ikke selv er tilknyttet lokalforeningen. 
Udgifter til måltider, restaurantbesøg, drikkevarer, gaver samt opmærksomheder over for forretningsforbindelser. Udgifterne har en klar og entydig aktivitetsmæssig tilknytning til Kræftens Bekæmpelses virksomhed.</t>
    </r>
  </si>
  <si>
    <r>
      <t>Udgifter til lokaludvalg/samarbejdsudvalg</t>
    </r>
    <r>
      <rPr>
        <sz val="12"/>
        <rFont val="Fighter"/>
        <family val="3"/>
      </rPr>
      <t>: 
Har lokalforeningen et lokaludvalg eller samarbejdsudvalg tilknyttet, skal eventuelle udgifter og indtægter samt kassebeholdning fra disse også indgå i regnskabet.</t>
    </r>
  </si>
  <si>
    <r>
      <t xml:space="preserve">Øvrige udgifter: 
</t>
    </r>
    <r>
      <rPr>
        <sz val="12"/>
        <rFont val="Fighter"/>
        <family val="3"/>
      </rPr>
      <t>Gebyrer, renter og køb af varer til videresalg</t>
    </r>
    <r>
      <rPr>
        <b/>
        <sz val="12"/>
        <rFont val="Fighter"/>
        <family val="3"/>
      </rPr>
      <t>.</t>
    </r>
  </si>
  <si>
    <t>Periodiske poster</t>
  </si>
  <si>
    <r>
      <rPr>
        <b/>
        <sz val="12"/>
        <rFont val="Fighter"/>
        <family val="3"/>
      </rPr>
      <t xml:space="preserve">Tilgodehavender: </t>
    </r>
    <r>
      <rPr>
        <sz val="12"/>
        <rFont val="Fighter"/>
        <family val="3"/>
      </rPr>
      <t xml:space="preserve">
Forudbetalt aktivitet (ex. depositum for leje af telte til aktiviter )</t>
    </r>
  </si>
  <si>
    <r>
      <t>Skyldige omkostninger:</t>
    </r>
    <r>
      <rPr>
        <sz val="12"/>
        <rFont val="Fighter"/>
        <family val="3"/>
      </rPr>
      <t xml:space="preserve"> 
Eksempelvis en faktura modtaget i indeværende år, med betalingsfrist det efterfølgende år eller en udgift Lokalforeningen har haft, men hvor leverandøren ikke har sendt faktura i indeværende år. . Udgiften registreres i indeværende år på relevant konto og modposteres som "Skyldig". </t>
    </r>
    <r>
      <rPr>
        <b/>
        <sz val="12"/>
        <rFont val="Fighter"/>
        <family val="3"/>
      </rPr>
      <t>Husk</t>
    </r>
    <r>
      <rPr>
        <sz val="12"/>
        <rFont val="Fighter"/>
        <family val="3"/>
      </rPr>
      <t xml:space="preserve"> at udgiften det efterfølgende år skal registreres på </t>
    </r>
    <r>
      <rPr>
        <b/>
        <sz val="12"/>
        <rFont val="Fighter"/>
        <family val="3"/>
      </rPr>
      <t>konto</t>
    </r>
    <r>
      <rPr>
        <sz val="12"/>
        <rFont val="Fighter"/>
        <family val="3"/>
      </rPr>
      <t xml:space="preserve"> "Skyldige omkostninger" og modposteres i "Bank"</t>
    </r>
  </si>
  <si>
    <r>
      <rPr>
        <b/>
        <i/>
        <sz val="12"/>
        <rFont val="Fighter"/>
        <family val="3"/>
      </rPr>
      <t xml:space="preserve">§18-midler
</t>
    </r>
    <r>
      <rPr>
        <sz val="12"/>
        <rFont val="Fighter"/>
        <family val="3"/>
      </rPr>
      <t>Midlerne</t>
    </r>
    <r>
      <rPr>
        <b/>
        <sz val="12"/>
        <rFont val="Fighter"/>
        <family val="3"/>
      </rPr>
      <t xml:space="preserve"> </t>
    </r>
    <r>
      <rPr>
        <sz val="12"/>
        <rFont val="Fighter"/>
        <family val="3"/>
      </rPr>
      <t>er specielle, fordi ubrugte midler skal anvendes til det specifikke formål, som de er søgt til eller tilbagebetales året efter, hvis de ikke anvendes til det ansøgte formål. Uforbrugte midler skal derfor konteres som et skyldigt beløb ved regnskabsårets afslutning. Skabelonen gør dette automatisk, når indtægter bogføres som §18 i kolonnen "Øremærkede midler". 
Udgifter bogføres på en udgiftskonto (enten "Øremærkede tilskudmidler"; Kontohold og administration"; "Møde- og transportudgifter" eller "Øvrige udgifter"). Husk at markere "§18-midler" i kolonnen "Øremærkede midler".</t>
    </r>
  </si>
  <si>
    <r>
      <rPr>
        <b/>
        <i/>
        <sz val="12"/>
        <rFont val="Fighter"/>
        <family val="3"/>
      </rPr>
      <t>ISOBRO-midler</t>
    </r>
    <r>
      <rPr>
        <sz val="12"/>
        <rFont val="Fighter"/>
        <family val="3"/>
      </rPr>
      <t xml:space="preserve"> 
Midlerne (ansøgt i ISOBROs lokalforeningspulje) er specielle, fordi de sædvanligvis modtages i regnskabsåret før ("år 1"), de skal anvendes. Herefter er der et år (dvs. "år 2") til at anvende midlerne.Uforbrugte midler skal tilbagebetales året efter (dvs. i "år 3"). Ubrugte midler skal derfor konteres som et skyldigt beløb ved regnskabsårets afslutning. I skabelonen sker det det automatisk, når indtægter bogføres som ISOBRO i kolonnen "Øremærkede midler". 
Udgifter bogføres på en udgiftskonto (enten "Øremærkede tilskudmidler"; Kontohold og administration"; "Møde- og transportudgifter" eller "Øvrige udgifter"). Husk at markere "ISOBRO" i kolonnen "Øremærkede midler".</t>
    </r>
  </si>
  <si>
    <t>Transaktioner mellem bankkonto og kassebeholdning</t>
  </si>
  <si>
    <t xml:space="preserve">Posteringer, der skal indgå i et øremærket regnskab fx midler fra §18 eller ISOBRO. </t>
  </si>
  <si>
    <t>Underopdeling</t>
  </si>
  <si>
    <t>Frivilligt felt til opdeling af sine udgifter og indtægter</t>
  </si>
  <si>
    <t>Det erklæres på tro og love, at det oplyste er korrekt og i overensstemmelse med Kræftens Bekæmpelses vedtægters instruks for udarbejdelse af lokalforeningsregnskaber. Herunder at det underskrevne regnskab foreligger opbevaret med bilag i lokalforeningen.</t>
  </si>
  <si>
    <t>Bank 2</t>
  </si>
  <si>
    <t>Bank 3</t>
  </si>
  <si>
    <t>Saldo i bank 2:</t>
  </si>
  <si>
    <t>Saldo i bank 3:</t>
  </si>
  <si>
    <t>Indtægter:</t>
  </si>
  <si>
    <t>Udgifter:</t>
  </si>
  <si>
    <t>Driftsresultat:</t>
  </si>
  <si>
    <t>Bank1,
Bank2,
Bank3
Kasse,
Tilgode, Skyldig</t>
  </si>
  <si>
    <r>
      <rPr>
        <b/>
        <sz val="12"/>
        <rFont val="Fighter"/>
        <family val="3"/>
      </rPr>
      <t>Daglig bogføring</t>
    </r>
    <r>
      <rPr>
        <sz val="12"/>
        <rFont val="Fighter"/>
        <family val="3"/>
      </rPr>
      <t xml:space="preserve"> er det faneblad, hvor registrerer udgifter og indtægter. Det anbefales at gøre det løbende.
Har Lokalforeningen</t>
    </r>
    <r>
      <rPr>
        <b/>
        <sz val="12"/>
        <rFont val="Fighter"/>
        <family val="3"/>
      </rPr>
      <t xml:space="preserve"> flere bankkonti</t>
    </r>
    <r>
      <rPr>
        <sz val="12"/>
        <rFont val="Fighter"/>
        <family val="3"/>
      </rPr>
      <t xml:space="preserve"> er det muligt at vælge bank1, bank2 og bank3 som modpost.
Ny bogføringskolonne ”</t>
    </r>
    <r>
      <rPr>
        <b/>
        <sz val="12"/>
        <rFont val="Fighter"/>
        <family val="3"/>
      </rPr>
      <t>Underopdeling</t>
    </r>
    <r>
      <rPr>
        <sz val="12"/>
        <rFont val="Fighter"/>
        <family val="3"/>
      </rPr>
      <t xml:space="preserve">” er et </t>
    </r>
    <r>
      <rPr>
        <b/>
        <sz val="12"/>
        <rFont val="Fighter"/>
        <family val="3"/>
      </rPr>
      <t>frivillig felt</t>
    </r>
    <r>
      <rPr>
        <sz val="12"/>
        <rFont val="Fighter"/>
        <family val="3"/>
      </rPr>
      <t xml:space="preserve"> til opdeling af sine udgifter og indtægter. Specifikationen hertil kan anvendes i forbindelse med fremlæggelse af årsregnskab.
                      </t>
    </r>
  </si>
  <si>
    <t>Print evt. denne vejledning/kontoplan ud og hav den med ved siden af jeres PC.</t>
  </si>
  <si>
    <r>
      <t xml:space="preserve">Udgifter iht. øremærkede tilskudsmidler: 
</t>
    </r>
    <r>
      <rPr>
        <sz val="12"/>
        <rFont val="Fighter"/>
        <family val="3"/>
      </rPr>
      <t>Se beskrivelse under tilsvarende indtægtskonto</t>
    </r>
    <r>
      <rPr>
        <b/>
        <sz val="12"/>
        <rFont val="Fighter"/>
        <family val="3"/>
      </rPr>
      <t xml:space="preserve"> </t>
    </r>
    <r>
      <rPr>
        <sz val="12"/>
        <rFont val="Fighter"/>
        <family val="3"/>
      </rPr>
      <t xml:space="preserve">for andre øremærkede konti.
</t>
    </r>
    <r>
      <rPr>
        <b/>
        <sz val="12"/>
        <rFont val="Fighter"/>
        <family val="3"/>
      </rPr>
      <t xml:space="preserve">
Vær opmærksom, at ISOBRO og §18  </t>
    </r>
    <r>
      <rPr>
        <sz val="12"/>
        <rFont val="Fighter"/>
        <family val="3"/>
      </rPr>
      <t>regnskaber kun har</t>
    </r>
    <r>
      <rPr>
        <b/>
        <sz val="12"/>
        <rFont val="Fighter"/>
        <family val="3"/>
      </rPr>
      <t xml:space="preserve"> 3 udgiftskonti </t>
    </r>
    <r>
      <rPr>
        <sz val="12"/>
        <rFont val="Fighter"/>
        <family val="3"/>
      </rPr>
      <t xml:space="preserve">som kan anvendes: "Udgifter til kontorhold og administration, Møde- og transportudgifter og Øvrige udgifter.  </t>
    </r>
  </si>
  <si>
    <t xml:space="preserve">Vælg "Kasse" som "Konto" og "Bank" som "Modkonto", når der hæves kontanter til kassebeholdningen eller indsættes kontanter i banken. Beløbet skal stå under "Udgifter", hvis der hæves kontanter i banken, og under "Indtægter" såfremt der indsættes kontanter i banken. </t>
  </si>
  <si>
    <r>
      <t xml:space="preserve">Tast </t>
    </r>
    <r>
      <rPr>
        <b/>
        <i/>
        <sz val="8"/>
        <color theme="0" tint="-0.499984740745262"/>
        <rFont val="Arial"/>
        <family val="2"/>
      </rPr>
      <t>IKKE</t>
    </r>
    <r>
      <rPr>
        <i/>
        <sz val="8"/>
        <color theme="0" tint="-0.499984740745262"/>
        <rFont val="Arial"/>
        <family val="2"/>
      </rPr>
      <t xml:space="preserve"> Bilagsnr.
Bilagsnr. fremkommer automatisk når du har tastet konto</t>
    </r>
  </si>
  <si>
    <t>Første gang du anvender regnskabsskabelonen, skal du indtaste oplysningerne nedenfor i de grønne felter. Oplysningerne overføres automatisk til de andre faneblade i skabelonen.</t>
  </si>
  <si>
    <t>Har du spørgsmål, er du altid velkommen til at kontakte Sekretariatet i Patientstøtte Og Frivillig Indsats på mail: info@frivillig.dk; Alice Háfjall Balle: AHB@cancer.dk; Mette Kort: MEKT@cancer.dk eller Lene Østergaard Lunde: lenlun@cancer.dk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</si>
</sst>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1"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2"/>
      <name val="Arial"/>
      <family val="2"/>
    </font>
    <font>
      <sz val="12"/>
      <name val="Arial"/>
      <family val="2"/>
    </font>
    <font>
      <b/>
      <sz val="14"/>
      <name val="Arial"/>
      <family val="2"/>
    </font>
    <font>
      <sz val="14"/>
      <name val="Arial"/>
      <family val="2"/>
    </font>
    <font>
      <b/>
      <sz val="12"/>
      <name val="Arial"/>
      <family val="2"/>
    </font>
    <font>
      <sz val="11"/>
      <color theme="1"/>
      <name val="Fighter"/>
      <family val="3"/>
    </font>
    <font>
      <b/>
      <sz val="11"/>
      <color theme="1"/>
      <name val="Fighter"/>
      <family val="3"/>
    </font>
    <font>
      <sz val="12"/>
      <name val="Fighter"/>
      <family val="3"/>
    </font>
    <font>
      <b/>
      <i/>
      <sz val="12"/>
      <name val="Fighter"/>
      <family val="3"/>
    </font>
    <font>
      <b/>
      <sz val="14"/>
      <name val="Fighter"/>
      <family val="3"/>
    </font>
    <font>
      <b/>
      <sz val="10"/>
      <name val="Fighter"/>
      <family val="3"/>
    </font>
    <font>
      <sz val="10"/>
      <name val="Fighter"/>
      <family val="3"/>
    </font>
    <font>
      <sz val="20"/>
      <name val="Fighter"/>
      <family val="3"/>
    </font>
    <font>
      <b/>
      <sz val="11"/>
      <name val="Fighter"/>
      <family val="3"/>
    </font>
    <font>
      <sz val="11"/>
      <name val="Fighter"/>
      <family val="3"/>
    </font>
    <font>
      <b/>
      <sz val="12"/>
      <color theme="1"/>
      <name val="Fighter"/>
      <family val="3"/>
    </font>
    <font>
      <sz val="10"/>
      <name val="Arial"/>
      <family val="2"/>
    </font>
    <font>
      <sz val="10"/>
      <name val="Arial"/>
      <family val="2"/>
    </font>
    <font>
      <sz val="10"/>
      <color rgb="FFFF0000"/>
      <name val="Arial"/>
      <family val="2"/>
    </font>
    <font>
      <sz val="11"/>
      <name val="Arial"/>
      <family val="2"/>
    </font>
    <font>
      <sz val="20"/>
      <name val="Arial"/>
      <family val="2"/>
    </font>
    <font>
      <b/>
      <sz val="11"/>
      <color theme="1"/>
      <name val="Arial"/>
      <family val="2"/>
    </font>
    <font>
      <i/>
      <sz val="12"/>
      <name val="Arial"/>
      <family val="2"/>
    </font>
    <font>
      <sz val="11"/>
      <color theme="1"/>
      <name val="Arial"/>
      <family val="2"/>
    </font>
    <font>
      <b/>
      <sz val="11"/>
      <color rgb="FFFF0000"/>
      <name val="Fighter"/>
      <family val="3"/>
    </font>
    <font>
      <i/>
      <sz val="11"/>
      <name val="Arial"/>
      <family val="2"/>
    </font>
    <font>
      <sz val="12"/>
      <color rgb="FF000000"/>
      <name val="Fighter"/>
      <family val="3"/>
    </font>
    <font>
      <sz val="11"/>
      <color rgb="FF000000"/>
      <name val="Arial"/>
      <family val="2"/>
    </font>
    <font>
      <sz val="20"/>
      <color theme="4"/>
      <name val="Arial"/>
      <family val="2"/>
    </font>
    <font>
      <sz val="12"/>
      <color rgb="FFFF0000"/>
      <name val="Fighter"/>
      <family val="3"/>
    </font>
    <font>
      <i/>
      <sz val="10"/>
      <color theme="0" tint="-0.499984740745262"/>
      <name val="Fighter"/>
      <family val="3"/>
    </font>
    <font>
      <i/>
      <sz val="10"/>
      <color theme="0" tint="-0.499984740745262"/>
      <name val="Arial"/>
      <family val="2"/>
    </font>
    <font>
      <b/>
      <sz val="14"/>
      <color rgb="FFFF0000"/>
      <name val="Arial"/>
      <family val="2"/>
    </font>
    <font>
      <b/>
      <sz val="10"/>
      <color rgb="FFFF0000"/>
      <name val="Fighter"/>
      <family val="3"/>
    </font>
    <font>
      <sz val="20"/>
      <color theme="4"/>
      <name val="Fighter"/>
      <family val="3"/>
    </font>
    <font>
      <b/>
      <u/>
      <sz val="14"/>
      <color rgb="FFFF0000"/>
      <name val="Fighter"/>
      <family val="3"/>
    </font>
    <font>
      <b/>
      <u/>
      <sz val="14"/>
      <name val="Fighter"/>
      <family val="3"/>
    </font>
    <font>
      <b/>
      <sz val="12"/>
      <name val="Fighter"/>
      <family val="3"/>
    </font>
    <font>
      <sz val="12"/>
      <color theme="1"/>
      <name val="Fighter"/>
      <family val="3"/>
    </font>
    <font>
      <b/>
      <sz val="14"/>
      <color theme="1"/>
      <name val="Fighter"/>
      <family val="3"/>
    </font>
    <font>
      <b/>
      <sz val="14"/>
      <color rgb="FFFF0000"/>
      <name val="Fighter"/>
      <family val="3"/>
    </font>
    <font>
      <vertAlign val="superscript"/>
      <sz val="12"/>
      <name val="Fighter"/>
      <family val="3"/>
    </font>
    <font>
      <sz val="10"/>
      <color rgb="FF000000"/>
      <name val="Fighter"/>
      <family val="3"/>
    </font>
    <font>
      <i/>
      <sz val="8"/>
      <color theme="0" tint="-0.499984740745262"/>
      <name val="Arial"/>
      <family val="2"/>
    </font>
    <font>
      <b/>
      <sz val="14"/>
      <color theme="4"/>
      <name val="Fighter"/>
      <family val="3"/>
    </font>
    <font>
      <b/>
      <i/>
      <sz val="8"/>
      <color theme="0" tint="-0.499984740745262"/>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rgb="FFFFFFBD"/>
        <bgColor indexed="64"/>
      </patternFill>
    </fill>
    <fill>
      <patternFill patternType="solid">
        <fgColor theme="0" tint="-4.9989318521683403E-2"/>
        <bgColor indexed="64"/>
      </patternFill>
    </fill>
    <fill>
      <patternFill patternType="solid">
        <fgColor rgb="FFA8D69C"/>
        <bgColor indexed="64"/>
      </patternFill>
    </fill>
    <fill>
      <patternFill patternType="solid">
        <fgColor theme="6" tint="0.39997558519241921"/>
        <bgColor indexed="64"/>
      </patternFill>
    </fill>
  </fills>
  <borders count="24">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2" fillId="0" borderId="0"/>
    <xf numFmtId="43" fontId="22" fillId="0" borderId="0" applyFont="0" applyFill="0" applyBorder="0" applyAlignment="0" applyProtection="0"/>
    <xf numFmtId="0" fontId="1" fillId="0" borderId="0"/>
  </cellStyleXfs>
  <cellXfs count="184">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3" fontId="5" fillId="0" borderId="0" xfId="0" applyNumberFormat="1" applyFont="1" applyAlignment="1">
      <alignment horizontal="right"/>
    </xf>
    <xf numFmtId="0" fontId="11" fillId="0" borderId="0" xfId="1" applyFont="1" applyAlignment="1">
      <alignment vertical="top" wrapText="1"/>
    </xf>
    <xf numFmtId="0" fontId="12" fillId="0" borderId="0" xfId="0" applyFont="1" applyAlignment="1">
      <alignment horizontal="left" vertical="center"/>
    </xf>
    <xf numFmtId="0" fontId="12" fillId="0" borderId="0" xfId="0" applyFont="1"/>
    <xf numFmtId="0" fontId="15" fillId="0" borderId="0" xfId="0" applyFont="1"/>
    <xf numFmtId="0" fontId="14" fillId="0" borderId="0" xfId="0" applyFont="1"/>
    <xf numFmtId="0" fontId="16" fillId="0" borderId="0" xfId="0" applyFont="1"/>
    <xf numFmtId="0" fontId="15" fillId="0" borderId="0" xfId="0" applyFont="1" applyAlignment="1">
      <alignment horizontal="left"/>
    </xf>
    <xf numFmtId="4" fontId="16" fillId="0" borderId="0" xfId="0" applyNumberFormat="1" applyFont="1"/>
    <xf numFmtId="0" fontId="16" fillId="3" borderId="0" xfId="0" applyFont="1" applyFill="1"/>
    <xf numFmtId="0" fontId="13" fillId="0" borderId="0" xfId="0" applyFont="1"/>
    <xf numFmtId="0" fontId="19" fillId="0" borderId="0" xfId="0" applyFont="1"/>
    <xf numFmtId="0" fontId="18" fillId="0" borderId="0" xfId="0" applyFont="1"/>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xf>
    <xf numFmtId="0" fontId="17" fillId="0" borderId="0" xfId="0" applyFont="1"/>
    <xf numFmtId="0" fontId="21" fillId="0" borderId="0" xfId="0" applyFont="1"/>
    <xf numFmtId="0" fontId="5" fillId="0" borderId="0" xfId="0" applyFont="1" applyAlignment="1">
      <alignment horizontal="left" vertical="top"/>
    </xf>
    <xf numFmtId="0" fontId="4" fillId="0" borderId="8" xfId="0" applyFont="1" applyBorder="1"/>
    <xf numFmtId="0" fontId="4" fillId="0" borderId="9" xfId="0" applyFont="1" applyBorder="1"/>
    <xf numFmtId="0" fontId="21" fillId="0" borderId="8" xfId="0" applyFont="1" applyBorder="1"/>
    <xf numFmtId="0" fontId="21" fillId="0" borderId="9" xfId="0" applyFont="1" applyBorder="1"/>
    <xf numFmtId="0" fontId="21" fillId="0" borderId="4" xfId="0" applyFont="1" applyBorder="1"/>
    <xf numFmtId="0" fontId="9" fillId="0" borderId="0" xfId="0" applyFont="1"/>
    <xf numFmtId="3" fontId="5" fillId="0" borderId="5" xfId="0" applyNumberFormat="1" applyFont="1" applyBorder="1" applyAlignment="1">
      <alignment horizontal="right"/>
    </xf>
    <xf numFmtId="0" fontId="5" fillId="0" borderId="5" xfId="0" applyFont="1" applyBorder="1"/>
    <xf numFmtId="0" fontId="5" fillId="0" borderId="0" xfId="0" applyFont="1" applyAlignment="1">
      <alignment wrapText="1"/>
    </xf>
    <xf numFmtId="49" fontId="4" fillId="0" borderId="9" xfId="0" applyNumberFormat="1" applyFont="1" applyBorder="1"/>
    <xf numFmtId="0" fontId="23" fillId="0" borderId="0" xfId="0" applyFont="1"/>
    <xf numFmtId="0" fontId="24" fillId="0" borderId="0" xfId="0" applyFont="1" applyAlignment="1">
      <alignment horizontal="left" vertical="top" wrapText="1"/>
    </xf>
    <xf numFmtId="0" fontId="24" fillId="0" borderId="0" xfId="0" applyFont="1"/>
    <xf numFmtId="0" fontId="5" fillId="0" borderId="0" xfId="0" applyFont="1" applyAlignment="1">
      <alignment vertical="center"/>
    </xf>
    <xf numFmtId="0" fontId="9" fillId="0" borderId="5" xfId="0" applyFont="1" applyBorder="1"/>
    <xf numFmtId="3" fontId="9" fillId="0" borderId="5" xfId="0" applyNumberFormat="1" applyFont="1" applyBorder="1" applyAlignment="1">
      <alignment horizontal="right"/>
    </xf>
    <xf numFmtId="1" fontId="5" fillId="0" borderId="0" xfId="0" applyNumberFormat="1" applyFont="1" applyAlignment="1">
      <alignment horizontal="left"/>
    </xf>
    <xf numFmtId="0" fontId="9" fillId="0" borderId="1" xfId="0" applyFont="1" applyBorder="1"/>
    <xf numFmtId="0" fontId="5" fillId="0" borderId="0" xfId="0" applyFont="1" applyAlignment="1">
      <alignment horizontal="left" indent="8"/>
    </xf>
    <xf numFmtId="0" fontId="9" fillId="0" borderId="1" xfId="0" applyFont="1" applyBorder="1" applyAlignment="1">
      <alignment horizontal="left"/>
    </xf>
    <xf numFmtId="0" fontId="5" fillId="0" borderId="0" xfId="0" applyFont="1" applyAlignment="1">
      <alignment horizontal="left" indent="4"/>
    </xf>
    <xf numFmtId="1" fontId="27" fillId="0" borderId="0" xfId="0" applyNumberFormat="1" applyFont="1" applyAlignment="1">
      <alignment horizontal="left" indent="1"/>
    </xf>
    <xf numFmtId="0" fontId="26" fillId="0" borderId="0" xfId="1" applyFont="1" applyAlignment="1">
      <alignment vertical="top" wrapText="1"/>
    </xf>
    <xf numFmtId="4" fontId="21" fillId="0" borderId="3" xfId="0" applyNumberFormat="1" applyFont="1" applyBorder="1" applyAlignment="1">
      <alignment horizontal="right" vertical="top"/>
    </xf>
    <xf numFmtId="0" fontId="4" fillId="0" borderId="0" xfId="0" applyFont="1"/>
    <xf numFmtId="14" fontId="21" fillId="0" borderId="0" xfId="0" applyNumberFormat="1" applyFont="1"/>
    <xf numFmtId="1" fontId="21" fillId="0" borderId="0" xfId="0" applyNumberFormat="1" applyFont="1" applyAlignment="1">
      <alignment horizontal="left"/>
    </xf>
    <xf numFmtId="1" fontId="21" fillId="0" borderId="0" xfId="0" applyNumberFormat="1" applyFont="1" applyAlignment="1">
      <alignment horizontal="center"/>
    </xf>
    <xf numFmtId="0" fontId="21" fillId="0" borderId="0" xfId="0" applyFont="1" applyAlignment="1">
      <alignment horizontal="center"/>
    </xf>
    <xf numFmtId="14" fontId="21" fillId="0" borderId="0" xfId="0" applyNumberFormat="1" applyFont="1" applyAlignment="1" applyProtection="1">
      <alignment horizontal="left"/>
      <protection locked="0"/>
    </xf>
    <xf numFmtId="1" fontId="21" fillId="0" borderId="0" xfId="0" applyNumberFormat="1" applyFont="1" applyAlignment="1" applyProtection="1">
      <alignment horizontal="left"/>
      <protection locked="0"/>
    </xf>
    <xf numFmtId="1" fontId="21" fillId="0" borderId="0" xfId="0" applyNumberFormat="1" applyFont="1" applyAlignment="1" applyProtection="1">
      <alignment horizontal="center"/>
      <protection locked="0"/>
    </xf>
    <xf numFmtId="0" fontId="21" fillId="0" borderId="0" xfId="0" applyFont="1" applyProtection="1">
      <protection locked="0"/>
    </xf>
    <xf numFmtId="4" fontId="21" fillId="0" borderId="0" xfId="0" applyNumberFormat="1" applyFont="1" applyProtection="1">
      <protection locked="0"/>
    </xf>
    <xf numFmtId="0" fontId="21" fillId="0" borderId="0" xfId="0" applyFont="1" applyAlignment="1" applyProtection="1">
      <alignment horizontal="center" vertical="center"/>
      <protection locked="0"/>
    </xf>
    <xf numFmtId="4" fontId="21" fillId="0" borderId="0" xfId="0" applyNumberFormat="1" applyFont="1"/>
    <xf numFmtId="0" fontId="21" fillId="0" borderId="0" xfId="0" applyFont="1" applyAlignment="1" applyProtection="1">
      <alignment horizontal="center"/>
      <protection locked="0"/>
    </xf>
    <xf numFmtId="14" fontId="21" fillId="0" borderId="0" xfId="0" applyNumberFormat="1" applyFont="1" applyProtection="1">
      <protection locked="0"/>
    </xf>
    <xf numFmtId="3" fontId="21" fillId="0" borderId="0" xfId="0" applyNumberFormat="1" applyFont="1"/>
    <xf numFmtId="3" fontId="21" fillId="0" borderId="0" xfId="0" applyNumberFormat="1" applyFont="1" applyAlignment="1">
      <alignment horizontal="center"/>
    </xf>
    <xf numFmtId="3" fontId="21" fillId="0" borderId="0" xfId="0" applyNumberFormat="1" applyFont="1" applyAlignment="1" applyProtection="1">
      <alignment horizontal="center"/>
      <protection locked="0"/>
    </xf>
    <xf numFmtId="3" fontId="21" fillId="3" borderId="0" xfId="0" applyNumberFormat="1" applyFont="1" applyFill="1" applyAlignment="1">
      <alignment horizontal="center"/>
    </xf>
    <xf numFmtId="0" fontId="25" fillId="0" borderId="0" xfId="0" applyFont="1" applyAlignment="1">
      <alignment horizontal="center"/>
    </xf>
    <xf numFmtId="0" fontId="24" fillId="0" borderId="0" xfId="0" applyFont="1" applyAlignment="1">
      <alignment horizontal="center"/>
    </xf>
    <xf numFmtId="0" fontId="24" fillId="0" borderId="0" xfId="0" applyFont="1" applyAlignment="1">
      <alignment horizontal="left"/>
    </xf>
    <xf numFmtId="0" fontId="24" fillId="0" borderId="0" xfId="0" applyFont="1" applyAlignment="1">
      <alignment horizontal="left" vertical="center"/>
    </xf>
    <xf numFmtId="0" fontId="24" fillId="0" borderId="0" xfId="0" applyFont="1" applyAlignment="1">
      <alignment vertical="center"/>
    </xf>
    <xf numFmtId="4" fontId="5" fillId="0" borderId="0" xfId="0" applyNumberFormat="1" applyFont="1" applyAlignment="1">
      <alignment horizontal="right"/>
    </xf>
    <xf numFmtId="4" fontId="9" fillId="0" borderId="5" xfId="0" applyNumberFormat="1" applyFont="1" applyBorder="1" applyAlignment="1">
      <alignment horizontal="right"/>
    </xf>
    <xf numFmtId="4" fontId="9" fillId="0" borderId="1" xfId="0" applyNumberFormat="1" applyFont="1" applyBorder="1" applyAlignment="1">
      <alignment horizontal="right"/>
    </xf>
    <xf numFmtId="4" fontId="5" fillId="0" borderId="5" xfId="0" applyNumberFormat="1" applyFont="1" applyBorder="1" applyAlignment="1">
      <alignment horizontal="right"/>
    </xf>
    <xf numFmtId="4" fontId="5" fillId="0" borderId="6" xfId="0" applyNumberFormat="1" applyFont="1" applyBorder="1" applyAlignment="1">
      <alignment horizontal="right"/>
    </xf>
    <xf numFmtId="4" fontId="27" fillId="0" borderId="0" xfId="0" applyNumberFormat="1" applyFont="1" applyAlignment="1">
      <alignment horizontal="left"/>
    </xf>
    <xf numFmtId="4" fontId="9" fillId="0" borderId="0" xfId="0" applyNumberFormat="1" applyFont="1" applyAlignment="1">
      <alignment horizontal="right"/>
    </xf>
    <xf numFmtId="4" fontId="5" fillId="0" borderId="0" xfId="0" applyNumberFormat="1" applyFont="1" applyAlignment="1">
      <alignment horizontal="left" wrapText="1"/>
    </xf>
    <xf numFmtId="4" fontId="26" fillId="0" borderId="0" xfId="1" applyNumberFormat="1" applyFont="1" applyAlignment="1">
      <alignment vertical="top" wrapText="1"/>
    </xf>
    <xf numFmtId="1" fontId="25" fillId="0" borderId="0" xfId="0" applyNumberFormat="1" applyFont="1" applyAlignment="1">
      <alignment horizontal="center" vertical="center"/>
    </xf>
    <xf numFmtId="0" fontId="5" fillId="0" borderId="0" xfId="0" applyFont="1" applyAlignment="1">
      <alignment horizontal="center"/>
    </xf>
    <xf numFmtId="0" fontId="5" fillId="0" borderId="0" xfId="0" applyFont="1" applyAlignment="1">
      <alignment vertical="top"/>
    </xf>
    <xf numFmtId="0" fontId="9" fillId="0" borderId="0" xfId="0" applyFont="1" applyAlignment="1">
      <alignment vertical="top"/>
    </xf>
    <xf numFmtId="0" fontId="7" fillId="0" borderId="0" xfId="0" applyFont="1" applyAlignment="1">
      <alignment horizontal="left" vertical="top" wrapText="1"/>
    </xf>
    <xf numFmtId="0" fontId="31" fillId="0" borderId="0" xfId="0" applyFont="1"/>
    <xf numFmtId="0" fontId="33" fillId="0" borderId="0" xfId="0" applyFont="1" applyAlignment="1">
      <alignment horizontal="center" vertical="top"/>
    </xf>
    <xf numFmtId="0" fontId="34" fillId="0" borderId="0" xfId="0" applyFont="1" applyAlignment="1">
      <alignment horizontal="left" vertical="center"/>
    </xf>
    <xf numFmtId="0" fontId="35" fillId="0" borderId="0" xfId="0" applyFont="1"/>
    <xf numFmtId="0" fontId="35" fillId="0" borderId="0" xfId="0" applyFont="1" applyAlignment="1">
      <alignment horizontal="left"/>
    </xf>
    <xf numFmtId="0" fontId="37" fillId="0" borderId="0" xfId="0" applyFont="1"/>
    <xf numFmtId="0" fontId="39"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top"/>
    </xf>
    <xf numFmtId="0" fontId="43" fillId="0" borderId="0" xfId="3" applyFont="1" applyAlignment="1">
      <alignment horizontal="left" vertical="top" wrapText="1"/>
    </xf>
    <xf numFmtId="0" fontId="44" fillId="0" borderId="0" xfId="3" applyFont="1"/>
    <xf numFmtId="0" fontId="11" fillId="0" borderId="0" xfId="3" applyFont="1"/>
    <xf numFmtId="0" fontId="43" fillId="0" borderId="0" xfId="3" applyFont="1"/>
    <xf numFmtId="0" fontId="12" fillId="0" borderId="0" xfId="0" applyFont="1" applyAlignment="1">
      <alignment vertical="top" wrapText="1"/>
    </xf>
    <xf numFmtId="0" fontId="10" fillId="0" borderId="0" xfId="3" applyFont="1" applyAlignment="1">
      <alignment vertical="top" wrapText="1"/>
    </xf>
    <xf numFmtId="0" fontId="31" fillId="0" borderId="0" xfId="0" applyFont="1" applyAlignment="1">
      <alignment horizontal="left" vertical="center" indent="4"/>
    </xf>
    <xf numFmtId="0" fontId="47" fillId="0" borderId="0" xfId="0" applyFont="1" applyAlignment="1">
      <alignment horizontal="left" vertical="center" indent="4"/>
    </xf>
    <xf numFmtId="0" fontId="10" fillId="0" borderId="0" xfId="3" applyFont="1" applyAlignment="1">
      <alignment wrapText="1"/>
    </xf>
    <xf numFmtId="0" fontId="29" fillId="0" borderId="0" xfId="3" applyFont="1"/>
    <xf numFmtId="1" fontId="33" fillId="0" borderId="0" xfId="0" applyNumberFormat="1" applyFont="1" applyAlignment="1">
      <alignment horizontal="center" vertical="center"/>
    </xf>
    <xf numFmtId="14" fontId="48" fillId="5" borderId="13" xfId="0" applyNumberFormat="1" applyFont="1" applyFill="1" applyBorder="1" applyAlignment="1">
      <alignment vertical="top" wrapText="1"/>
    </xf>
    <xf numFmtId="1" fontId="36" fillId="5" borderId="14" xfId="0" applyNumberFormat="1" applyFont="1" applyFill="1" applyBorder="1" applyAlignment="1">
      <alignment horizontal="left"/>
    </xf>
    <xf numFmtId="1" fontId="48" fillId="5" borderId="14" xfId="0" applyNumberFormat="1" applyFont="1" applyFill="1" applyBorder="1" applyAlignment="1">
      <alignment horizontal="left" vertical="top" wrapText="1"/>
    </xf>
    <xf numFmtId="0" fontId="36" fillId="5" borderId="14" xfId="0" applyFont="1" applyFill="1" applyBorder="1"/>
    <xf numFmtId="4" fontId="36" fillId="5" borderId="14" xfId="0" applyNumberFormat="1" applyFont="1" applyFill="1" applyBorder="1"/>
    <xf numFmtId="0" fontId="32" fillId="0" borderId="0" xfId="0" applyFont="1" applyAlignment="1">
      <alignment vertical="top" wrapText="1"/>
    </xf>
    <xf numFmtId="0" fontId="0" fillId="0" borderId="0" xfId="0" applyAlignment="1">
      <alignment vertical="top" wrapText="1"/>
    </xf>
    <xf numFmtId="0" fontId="36" fillId="5" borderId="14" xfId="0" applyFont="1" applyFill="1" applyBorder="1" applyAlignment="1">
      <alignment horizontal="left" vertical="top" wrapText="1"/>
    </xf>
    <xf numFmtId="0" fontId="48" fillId="5" borderId="15" xfId="0" applyFont="1" applyFill="1" applyBorder="1" applyAlignment="1">
      <alignment horizontal="left" vertical="top" wrapText="1"/>
    </xf>
    <xf numFmtId="3" fontId="4" fillId="4" borderId="16" xfId="0" applyNumberFormat="1" applyFont="1" applyFill="1" applyBorder="1"/>
    <xf numFmtId="14" fontId="4" fillId="6" borderId="10" xfId="0" applyNumberFormat="1" applyFont="1" applyFill="1" applyBorder="1" applyProtection="1">
      <protection locked="0"/>
    </xf>
    <xf numFmtId="1" fontId="4" fillId="6" borderId="11" xfId="0" applyNumberFormat="1" applyFont="1" applyFill="1" applyBorder="1" applyAlignment="1" applyProtection="1">
      <alignment horizontal="left"/>
      <protection locked="0"/>
    </xf>
    <xf numFmtId="0" fontId="4" fillId="6" borderId="11" xfId="0" applyFont="1" applyFill="1" applyBorder="1" applyProtection="1">
      <protection locked="0"/>
    </xf>
    <xf numFmtId="4" fontId="4" fillId="6" borderId="11" xfId="0" applyNumberFormat="1" applyFont="1" applyFill="1" applyBorder="1" applyProtection="1">
      <protection locked="0"/>
    </xf>
    <xf numFmtId="0" fontId="4" fillId="6" borderId="12" xfId="0" applyFont="1" applyFill="1" applyBorder="1" applyAlignment="1" applyProtection="1">
      <alignment horizontal="left"/>
      <protection locked="0"/>
    </xf>
    <xf numFmtId="0" fontId="4" fillId="2" borderId="7" xfId="0" applyFont="1" applyFill="1" applyBorder="1" applyAlignment="1">
      <alignment vertical="top"/>
    </xf>
    <xf numFmtId="4" fontId="21" fillId="0" borderId="0" xfId="0" applyNumberFormat="1" applyFont="1" applyAlignment="1">
      <alignment horizontal="right" vertical="top"/>
    </xf>
    <xf numFmtId="0" fontId="4" fillId="2" borderId="17" xfId="0" applyFont="1" applyFill="1" applyBorder="1" applyAlignment="1">
      <alignment horizontal="left" vertical="top"/>
    </xf>
    <xf numFmtId="0" fontId="4" fillId="2" borderId="18" xfId="0" applyFont="1" applyFill="1" applyBorder="1" applyAlignment="1">
      <alignment vertical="top"/>
    </xf>
    <xf numFmtId="0" fontId="4" fillId="2" borderId="13" xfId="0" applyFont="1" applyFill="1" applyBorder="1" applyAlignment="1">
      <alignment vertical="top"/>
    </xf>
    <xf numFmtId="0" fontId="4" fillId="0" borderId="0" xfId="0" applyFont="1" applyAlignment="1">
      <alignment horizontal="left" vertical="top"/>
    </xf>
    <xf numFmtId="4" fontId="21" fillId="0" borderId="19" xfId="0" applyNumberFormat="1" applyFont="1" applyBorder="1" applyAlignment="1">
      <alignment vertical="top"/>
    </xf>
    <xf numFmtId="4" fontId="21" fillId="0" borderId="20" xfId="0" applyNumberFormat="1" applyFont="1" applyBorder="1" applyAlignment="1">
      <alignment vertical="top"/>
    </xf>
    <xf numFmtId="4" fontId="21" fillId="0" borderId="21" xfId="0" applyNumberFormat="1" applyFont="1" applyBorder="1" applyAlignment="1">
      <alignment vertical="top"/>
    </xf>
    <xf numFmtId="0" fontId="4" fillId="2" borderId="7" xfId="0" applyFont="1" applyFill="1" applyBorder="1" applyAlignment="1">
      <alignment horizontal="left"/>
    </xf>
    <xf numFmtId="4" fontId="4" fillId="2" borderId="13" xfId="0" applyNumberFormat="1" applyFont="1" applyFill="1" applyBorder="1"/>
    <xf numFmtId="4" fontId="21" fillId="0" borderId="19" xfId="0" applyNumberFormat="1" applyFont="1" applyBorder="1"/>
    <xf numFmtId="4" fontId="21" fillId="0" borderId="21" xfId="0" applyNumberFormat="1" applyFont="1" applyBorder="1"/>
    <xf numFmtId="4" fontId="4" fillId="2" borderId="22" xfId="0" applyNumberFormat="1" applyFont="1" applyFill="1" applyBorder="1" applyAlignment="1">
      <alignment horizontal="left"/>
    </xf>
    <xf numFmtId="4" fontId="21" fillId="0" borderId="23" xfId="0" applyNumberFormat="1" applyFont="1" applyBorder="1"/>
    <xf numFmtId="43" fontId="5" fillId="0" borderId="0" xfId="2" applyFont="1" applyAlignment="1">
      <alignment horizontal="right"/>
    </xf>
    <xf numFmtId="0" fontId="5" fillId="7" borderId="2" xfId="0" applyFont="1" applyFill="1" applyBorder="1" applyAlignment="1" applyProtection="1">
      <alignment horizontal="left"/>
      <protection locked="0"/>
    </xf>
    <xf numFmtId="1" fontId="5" fillId="7" borderId="2" xfId="0" applyNumberFormat="1" applyFont="1" applyFill="1" applyBorder="1" applyAlignment="1" applyProtection="1">
      <alignment horizontal="left"/>
      <protection locked="0"/>
    </xf>
    <xf numFmtId="4" fontId="5" fillId="7" borderId="2" xfId="0" applyNumberFormat="1" applyFont="1" applyFill="1" applyBorder="1" applyAlignment="1" applyProtection="1">
      <alignment horizontal="left"/>
      <protection locked="0"/>
    </xf>
    <xf numFmtId="49" fontId="5" fillId="7" borderId="2" xfId="0" applyNumberFormat="1" applyFont="1" applyFill="1" applyBorder="1" applyAlignment="1" applyProtection="1">
      <alignment horizontal="left"/>
      <protection locked="0"/>
    </xf>
    <xf numFmtId="0" fontId="24" fillId="7" borderId="2" xfId="0" applyFont="1" applyFill="1" applyBorder="1" applyAlignment="1" applyProtection="1">
      <alignment horizontal="left" vertical="top" wrapText="1"/>
      <protection locked="0"/>
    </xf>
    <xf numFmtId="43" fontId="24" fillId="7" borderId="2" xfId="2" applyFont="1" applyFill="1" applyBorder="1" applyAlignment="1" applyProtection="1">
      <alignment horizontal="right" vertical="top" wrapText="1"/>
      <protection locked="0"/>
    </xf>
    <xf numFmtId="0" fontId="44" fillId="0" borderId="0" xfId="3" applyFont="1" applyAlignment="1">
      <alignment horizontal="left" vertical="top" wrapText="1"/>
    </xf>
    <xf numFmtId="0" fontId="49" fillId="0" borderId="0" xfId="0" applyFont="1" applyAlignment="1">
      <alignment horizontal="left" vertical="top" wrapText="1"/>
    </xf>
    <xf numFmtId="0" fontId="43" fillId="0" borderId="0" xfId="3" applyFont="1" applyAlignment="1">
      <alignment horizontal="left" vertical="top" wrapText="1"/>
    </xf>
    <xf numFmtId="0" fontId="4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Alignment="1">
      <alignment horizontal="left" vertical="top" wrapText="1" indent="2"/>
    </xf>
    <xf numFmtId="0" fontId="42" fillId="0" borderId="0" xfId="0" applyFont="1" applyAlignment="1">
      <alignment horizontal="left" vertical="top" wrapText="1" indent="2"/>
    </xf>
    <xf numFmtId="0" fontId="16" fillId="0" borderId="0" xfId="0" applyFont="1" applyAlignment="1">
      <alignment vertical="top" wrapText="1"/>
    </xf>
    <xf numFmtId="0" fontId="16" fillId="0" borderId="0" xfId="0" applyFont="1" applyAlignment="1">
      <alignment horizontal="left" vertical="top" wrapText="1"/>
    </xf>
    <xf numFmtId="0" fontId="49" fillId="0" borderId="0" xfId="0" applyFont="1" applyAlignment="1">
      <alignment horizontal="left" vertical="center" wrapText="1"/>
    </xf>
    <xf numFmtId="0" fontId="12" fillId="0" borderId="0" xfId="3" applyFont="1" applyAlignment="1">
      <alignment horizontal="left" vertical="top" wrapText="1"/>
    </xf>
    <xf numFmtId="0" fontId="40" fillId="0" borderId="0" xfId="0" applyFont="1" applyAlignment="1">
      <alignment horizontal="left" vertical="center" wrapText="1"/>
    </xf>
    <xf numFmtId="0" fontId="45" fillId="0" borderId="0" xfId="0" applyFont="1" applyAlignment="1">
      <alignment horizontal="left" vertical="top" wrapText="1"/>
    </xf>
    <xf numFmtId="0" fontId="39"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left" vertical="top" wrapText="1"/>
    </xf>
    <xf numFmtId="0" fontId="42" fillId="0" borderId="0" xfId="0" applyFont="1" applyAlignment="1">
      <alignment horizontal="left" vertical="top" wrapText="1"/>
    </xf>
    <xf numFmtId="0" fontId="16" fillId="0" borderId="0" xfId="0" applyFont="1" applyAlignment="1">
      <alignment horizontal="left" vertical="top" wrapText="1" indent="2"/>
    </xf>
    <xf numFmtId="0" fontId="43" fillId="0" borderId="0" xfId="0" applyFont="1" applyAlignment="1">
      <alignment horizontal="left" vertical="top" wrapText="1" indent="2"/>
    </xf>
    <xf numFmtId="0" fontId="14" fillId="0" borderId="0" xfId="0" applyFont="1" applyAlignment="1">
      <alignment vertical="top" wrapText="1"/>
    </xf>
    <xf numFmtId="0" fontId="33" fillId="0" borderId="0" xfId="0" applyFont="1" applyAlignment="1">
      <alignment horizontal="center" vertical="center" wrapText="1"/>
    </xf>
    <xf numFmtId="0" fontId="5" fillId="0" borderId="0" xfId="0" applyFont="1" applyAlignment="1">
      <alignment horizontal="left" vertical="top" wrapText="1"/>
    </xf>
    <xf numFmtId="0" fontId="38" fillId="0" borderId="0" xfId="0" applyFont="1" applyAlignment="1">
      <alignment horizontal="left" wrapText="1"/>
    </xf>
    <xf numFmtId="0" fontId="33" fillId="0" borderId="0" xfId="0" applyFont="1" applyAlignment="1">
      <alignment horizontal="center" vertical="top"/>
    </xf>
    <xf numFmtId="0" fontId="32" fillId="0" borderId="0" xfId="0" applyFont="1" applyAlignment="1">
      <alignment vertical="top" wrapText="1"/>
    </xf>
    <xf numFmtId="0" fontId="0" fillId="0" borderId="0" xfId="0" applyAlignment="1">
      <alignment vertical="top" wrapText="1"/>
    </xf>
    <xf numFmtId="1" fontId="33" fillId="0" borderId="0" xfId="0" applyNumberFormat="1" applyFont="1" applyAlignment="1">
      <alignment horizontal="center" vertical="center"/>
    </xf>
    <xf numFmtId="0" fontId="28" fillId="0" borderId="0" xfId="1" applyFont="1" applyAlignment="1">
      <alignment horizontal="left" vertical="top" wrapText="1"/>
    </xf>
    <xf numFmtId="43" fontId="27" fillId="0" borderId="0" xfId="2" applyFont="1" applyAlignment="1">
      <alignment horizontal="left"/>
    </xf>
    <xf numFmtId="0" fontId="9" fillId="0" borderId="0" xfId="0" applyFont="1" applyAlignment="1">
      <alignment horizontal="left"/>
    </xf>
    <xf numFmtId="0" fontId="24" fillId="0" borderId="0" xfId="0" applyFont="1" applyAlignment="1">
      <alignment horizontal="left" vertical="top" wrapText="1"/>
    </xf>
    <xf numFmtId="0" fontId="30" fillId="0" borderId="0" xfId="0" applyFont="1" applyAlignment="1">
      <alignment horizontal="left" vertical="top" wrapText="1"/>
    </xf>
    <xf numFmtId="1" fontId="25" fillId="0" borderId="0" xfId="0" applyNumberFormat="1" applyFont="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center"/>
    </xf>
    <xf numFmtId="0" fontId="5" fillId="0" borderId="0" xfId="0" applyFont="1" applyAlignment="1">
      <alignment horizontal="center"/>
    </xf>
    <xf numFmtId="49" fontId="18" fillId="0" borderId="0" xfId="0" applyNumberFormat="1" applyFont="1" applyAlignment="1">
      <alignment horizontal="left" vertical="center"/>
    </xf>
    <xf numFmtId="49" fontId="18" fillId="0" borderId="0" xfId="0" applyNumberFormat="1" applyFont="1" applyAlignment="1">
      <alignment horizontal="left"/>
    </xf>
  </cellXfs>
  <cellStyles count="4">
    <cellStyle name="Komma" xfId="2" builtinId="3"/>
    <cellStyle name="Normal" xfId="0" builtinId="0"/>
    <cellStyle name="Normal 2" xfId="1" xr:uid="{00000000-0005-0000-0000-000001000000}"/>
    <cellStyle name="Normal 2 2" xfId="3" xr:uid="{7BB2865E-1D92-46CE-A922-EBC2A3D062E9}"/>
  </cellStyles>
  <dxfs count="0"/>
  <tableStyles count="0" defaultTableStyle="TableStyleMedium9" defaultPivotStyle="PivotStyleLight16"/>
  <colors>
    <mruColors>
      <color rgb="FFA8D69C"/>
      <color rgb="FFFFFFBD"/>
      <color rgb="FFF1F5F9"/>
      <color rgb="FFEAEAEA"/>
      <color rgb="FFA3FFCD"/>
      <color rgb="FFFFBDBD"/>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03ED0-E48C-4E5C-BE80-79F295AC7BE6}">
  <sheetPr codeName="Ark2">
    <tabColor rgb="FFFFFFBD"/>
  </sheetPr>
  <dimension ref="B1:N62"/>
  <sheetViews>
    <sheetView tabSelected="1" topLeftCell="A20" zoomScaleNormal="100" zoomScalePageLayoutView="70" workbookViewId="0">
      <selection activeCell="B24" sqref="B24:C24"/>
    </sheetView>
  </sheetViews>
  <sheetFormatPr defaultColWidth="9.1796875" defaultRowHeight="15" x14ac:dyDescent="0.3"/>
  <cols>
    <col min="1" max="1" width="8" style="8" customWidth="1"/>
    <col min="2" max="2" width="43.7265625" style="8" customWidth="1"/>
    <col min="3" max="3" width="44.81640625" style="8" customWidth="1"/>
    <col min="4" max="16384" width="9.1796875" style="8"/>
  </cols>
  <sheetData>
    <row r="1" spans="2:3" ht="38.25" customHeight="1" x14ac:dyDescent="0.3">
      <c r="B1" s="159" t="s">
        <v>87</v>
      </c>
      <c r="C1" s="159"/>
    </row>
    <row r="2" spans="2:3" ht="17.149999999999999" customHeight="1" x14ac:dyDescent="0.3">
      <c r="B2" s="93" t="s">
        <v>0</v>
      </c>
      <c r="C2" s="92"/>
    </row>
    <row r="3" spans="2:3" ht="17.149999999999999" customHeight="1" x14ac:dyDescent="0.3">
      <c r="B3" s="94"/>
      <c r="C3" s="92"/>
    </row>
    <row r="4" spans="2:3" ht="21" customHeight="1" x14ac:dyDescent="0.3">
      <c r="B4" s="160" t="s">
        <v>89</v>
      </c>
      <c r="C4" s="160"/>
    </row>
    <row r="5" spans="2:3" s="96" customFormat="1" ht="36.65" customHeight="1" x14ac:dyDescent="0.25">
      <c r="B5" s="150" t="s">
        <v>90</v>
      </c>
      <c r="C5" s="150"/>
    </row>
    <row r="6" spans="2:3" s="96" customFormat="1" ht="36.65" customHeight="1" x14ac:dyDescent="0.25">
      <c r="B6" s="150" t="s">
        <v>137</v>
      </c>
      <c r="C6" s="150"/>
    </row>
    <row r="7" spans="2:3" s="96" customFormat="1" x14ac:dyDescent="0.25">
      <c r="B7" s="95"/>
      <c r="C7" s="95"/>
    </row>
    <row r="8" spans="2:3" s="7" customFormat="1" ht="17.25" customHeight="1" x14ac:dyDescent="0.25">
      <c r="B8" s="161" t="s">
        <v>80</v>
      </c>
      <c r="C8" s="161"/>
    </row>
    <row r="9" spans="2:3" s="7" customFormat="1" ht="48.65" customHeight="1" x14ac:dyDescent="0.25">
      <c r="B9" s="150" t="s">
        <v>91</v>
      </c>
      <c r="C9" s="162"/>
    </row>
    <row r="10" spans="2:3" s="7" customFormat="1" ht="48" customHeight="1" x14ac:dyDescent="0.25">
      <c r="B10" s="151" t="s">
        <v>92</v>
      </c>
      <c r="C10" s="163"/>
    </row>
    <row r="11" spans="2:3" s="7" customFormat="1" ht="46.5" customHeight="1" x14ac:dyDescent="0.25">
      <c r="B11" s="164" t="s">
        <v>93</v>
      </c>
      <c r="C11" s="164"/>
    </row>
    <row r="12" spans="2:3" s="7" customFormat="1" ht="108.75" customHeight="1" x14ac:dyDescent="0.25">
      <c r="B12" s="151" t="s">
        <v>136</v>
      </c>
      <c r="C12" s="151"/>
    </row>
    <row r="13" spans="2:3" s="7" customFormat="1" ht="62.25" customHeight="1" x14ac:dyDescent="0.25">
      <c r="B13" s="151" t="s">
        <v>94</v>
      </c>
      <c r="C13" s="151"/>
    </row>
    <row r="14" spans="2:3" s="7" customFormat="1" x14ac:dyDescent="0.25">
      <c r="B14" s="95"/>
      <c r="C14" s="95"/>
    </row>
    <row r="15" spans="2:3" s="7" customFormat="1" ht="17.5" x14ac:dyDescent="0.25">
      <c r="B15" s="165" t="s">
        <v>11</v>
      </c>
      <c r="C15" s="165"/>
    </row>
    <row r="16" spans="2:3" s="7" customFormat="1" ht="35.15" customHeight="1" x14ac:dyDescent="0.25">
      <c r="B16" s="147" t="s">
        <v>95</v>
      </c>
      <c r="C16" s="147"/>
    </row>
    <row r="17" spans="2:4" s="7" customFormat="1" ht="49.5" customHeight="1" x14ac:dyDescent="0.25">
      <c r="B17" s="147" t="s">
        <v>96</v>
      </c>
      <c r="C17" s="154"/>
    </row>
    <row r="18" spans="2:4" s="7" customFormat="1" ht="16.5" customHeight="1" x14ac:dyDescent="0.25">
      <c r="B18" s="97"/>
      <c r="C18" s="97"/>
    </row>
    <row r="19" spans="2:4" s="7" customFormat="1" ht="17.5" x14ac:dyDescent="0.25">
      <c r="B19" s="145" t="s">
        <v>97</v>
      </c>
      <c r="C19" s="145"/>
    </row>
    <row r="20" spans="2:4" s="7" customFormat="1" ht="47.25" customHeight="1" x14ac:dyDescent="0.25">
      <c r="B20" s="156" t="s">
        <v>98</v>
      </c>
      <c r="C20" s="156"/>
    </row>
    <row r="21" spans="2:4" s="7" customFormat="1" ht="50.5" customHeight="1" x14ac:dyDescent="0.25">
      <c r="B21" s="147" t="s">
        <v>99</v>
      </c>
      <c r="C21" s="147"/>
    </row>
    <row r="22" spans="2:4" s="7" customFormat="1" ht="16" customHeight="1" x14ac:dyDescent="0.25">
      <c r="B22" s="97"/>
      <c r="C22" s="97"/>
    </row>
    <row r="23" spans="2:4" s="7" customFormat="1" ht="17.5" x14ac:dyDescent="0.35">
      <c r="B23" s="98" t="s">
        <v>12</v>
      </c>
      <c r="C23" s="99"/>
    </row>
    <row r="24" spans="2:4" s="7" customFormat="1" ht="65.25" customHeight="1" x14ac:dyDescent="0.25">
      <c r="B24" s="150" t="s">
        <v>142</v>
      </c>
      <c r="C24" s="150"/>
    </row>
    <row r="25" spans="2:4" s="7" customFormat="1" ht="57.75" customHeight="1" x14ac:dyDescent="0.3">
      <c r="B25" s="100"/>
      <c r="C25" s="99"/>
    </row>
    <row r="26" spans="2:4" s="7" customFormat="1" ht="17.5" x14ac:dyDescent="0.25">
      <c r="B26" s="157" t="s">
        <v>100</v>
      </c>
      <c r="C26" s="157"/>
    </row>
    <row r="27" spans="2:4" s="7" customFormat="1" x14ac:dyDescent="0.25"/>
    <row r="28" spans="2:4" s="7" customFormat="1" ht="17.5" x14ac:dyDescent="0.25">
      <c r="B28" s="155" t="s">
        <v>101</v>
      </c>
      <c r="C28" s="155"/>
    </row>
    <row r="29" spans="2:4" s="7" customFormat="1" ht="52.5" customHeight="1" x14ac:dyDescent="0.25">
      <c r="B29" s="150" t="s">
        <v>102</v>
      </c>
      <c r="C29" s="154"/>
    </row>
    <row r="30" spans="2:4" s="7" customFormat="1" ht="90" customHeight="1" x14ac:dyDescent="0.25">
      <c r="B30" s="150" t="s">
        <v>103</v>
      </c>
      <c r="C30" s="154"/>
    </row>
    <row r="31" spans="2:4" s="7" customFormat="1" ht="161.25" customHeight="1" x14ac:dyDescent="0.25">
      <c r="B31" s="150" t="s">
        <v>104</v>
      </c>
      <c r="C31" s="154"/>
    </row>
    <row r="32" spans="2:4" s="7" customFormat="1" ht="149.25" customHeight="1" x14ac:dyDescent="0.25">
      <c r="B32" s="151" t="s">
        <v>121</v>
      </c>
      <c r="C32" s="151"/>
      <c r="D32" s="88"/>
    </row>
    <row r="33" spans="2:10" s="7" customFormat="1" ht="178.5" customHeight="1" x14ac:dyDescent="0.25">
      <c r="B33" s="151" t="s">
        <v>122</v>
      </c>
      <c r="C33" s="151"/>
      <c r="D33" s="88"/>
    </row>
    <row r="34" spans="2:10" ht="126.75" customHeight="1" x14ac:dyDescent="0.3">
      <c r="B34" s="151" t="s">
        <v>105</v>
      </c>
      <c r="C34" s="151"/>
      <c r="D34" s="11"/>
      <c r="E34" s="11"/>
      <c r="F34" s="11"/>
      <c r="G34" s="11"/>
      <c r="H34" s="11"/>
      <c r="I34" s="11"/>
      <c r="J34" s="11"/>
    </row>
    <row r="35" spans="2:10" ht="55.5" customHeight="1" x14ac:dyDescent="0.3">
      <c r="B35" s="149" t="s">
        <v>106</v>
      </c>
      <c r="C35" s="153"/>
      <c r="D35" s="11"/>
      <c r="E35" s="11"/>
      <c r="F35" s="11"/>
      <c r="G35" s="11"/>
      <c r="H35" s="11"/>
      <c r="I35" s="11"/>
      <c r="J35" s="11"/>
    </row>
    <row r="36" spans="2:10" ht="87.75" customHeight="1" x14ac:dyDescent="0.3">
      <c r="B36" s="149" t="s">
        <v>107</v>
      </c>
      <c r="C36" s="153"/>
      <c r="D36" s="11"/>
      <c r="E36" s="11"/>
      <c r="F36" s="11"/>
      <c r="G36" s="11"/>
      <c r="H36" s="11"/>
      <c r="I36" s="11"/>
      <c r="J36" s="11"/>
    </row>
    <row r="37" spans="2:10" ht="75.75" customHeight="1" x14ac:dyDescent="0.3">
      <c r="B37" s="150" t="s">
        <v>108</v>
      </c>
      <c r="C37" s="154"/>
      <c r="D37" s="11"/>
      <c r="E37" s="11"/>
      <c r="F37" s="11"/>
      <c r="G37" s="11"/>
      <c r="H37" s="11"/>
      <c r="I37" s="11"/>
      <c r="J37" s="11"/>
    </row>
    <row r="38" spans="2:10" ht="37.5" customHeight="1" x14ac:dyDescent="0.3">
      <c r="B38" s="150" t="s">
        <v>109</v>
      </c>
      <c r="C38" s="154"/>
      <c r="D38" s="11"/>
      <c r="E38" s="11"/>
      <c r="F38" s="11"/>
      <c r="G38" s="11"/>
      <c r="H38" s="11"/>
      <c r="I38" s="11"/>
      <c r="J38" s="11"/>
    </row>
    <row r="39" spans="2:10" x14ac:dyDescent="0.3">
      <c r="B39" s="101"/>
      <c r="C39" s="101"/>
      <c r="D39" s="11"/>
      <c r="E39" s="11"/>
      <c r="F39" s="11"/>
      <c r="G39" s="11"/>
      <c r="H39" s="11"/>
      <c r="I39" s="11"/>
      <c r="J39" s="11"/>
    </row>
    <row r="40" spans="2:10" ht="17.5" x14ac:dyDescent="0.3">
      <c r="B40" s="146" t="s">
        <v>110</v>
      </c>
      <c r="C40" s="146"/>
      <c r="D40" s="11"/>
      <c r="E40" s="11"/>
      <c r="F40" s="11"/>
      <c r="G40" s="11"/>
      <c r="H40" s="11"/>
      <c r="I40" s="11"/>
      <c r="J40" s="11"/>
    </row>
    <row r="41" spans="2:10" ht="47.25" customHeight="1" x14ac:dyDescent="0.3">
      <c r="B41" s="148" t="s">
        <v>111</v>
      </c>
      <c r="C41" s="149"/>
      <c r="D41" s="11"/>
      <c r="E41" s="11"/>
      <c r="F41" s="11"/>
      <c r="G41" s="11"/>
      <c r="H41" s="11"/>
      <c r="I41" s="11"/>
      <c r="J41" s="11"/>
    </row>
    <row r="42" spans="2:10" ht="46.5" customHeight="1" x14ac:dyDescent="0.3">
      <c r="B42" s="148" t="s">
        <v>112</v>
      </c>
      <c r="C42" s="149"/>
      <c r="D42" s="11"/>
      <c r="E42" s="11"/>
      <c r="F42" s="11"/>
      <c r="G42" s="11"/>
      <c r="H42" s="11"/>
      <c r="I42" s="11"/>
      <c r="J42" s="11"/>
    </row>
    <row r="43" spans="2:10" ht="93" customHeight="1" x14ac:dyDescent="0.3">
      <c r="B43" s="148" t="s">
        <v>138</v>
      </c>
      <c r="C43" s="149"/>
      <c r="D43" s="11"/>
      <c r="E43" s="11"/>
      <c r="F43" s="11"/>
      <c r="G43" s="11"/>
      <c r="H43" s="11"/>
      <c r="I43" s="11"/>
      <c r="J43" s="11"/>
    </row>
    <row r="44" spans="2:10" ht="53.25" customHeight="1" x14ac:dyDescent="0.3">
      <c r="B44" s="148" t="s">
        <v>113</v>
      </c>
      <c r="C44" s="149"/>
      <c r="D44" s="11"/>
      <c r="E44" s="11"/>
      <c r="F44" s="11"/>
      <c r="G44" s="11"/>
      <c r="H44" s="11"/>
      <c r="I44" s="11"/>
      <c r="J44" s="11"/>
    </row>
    <row r="45" spans="2:10" ht="53.25" customHeight="1" x14ac:dyDescent="0.3">
      <c r="B45" s="148" t="s">
        <v>114</v>
      </c>
      <c r="C45" s="148"/>
      <c r="D45" s="11"/>
      <c r="E45" s="11"/>
      <c r="F45" s="11"/>
      <c r="G45" s="11"/>
      <c r="H45" s="11"/>
      <c r="I45" s="11"/>
      <c r="J45" s="11"/>
    </row>
    <row r="46" spans="2:10" ht="118.5" customHeight="1" x14ac:dyDescent="0.3">
      <c r="B46" s="152" t="s">
        <v>115</v>
      </c>
      <c r="C46" s="151"/>
      <c r="D46" s="11"/>
      <c r="E46" s="11"/>
      <c r="F46" s="11"/>
      <c r="G46" s="11"/>
      <c r="H46" s="11"/>
      <c r="I46" s="11"/>
      <c r="J46" s="11"/>
    </row>
    <row r="47" spans="2:10" ht="69" customHeight="1" x14ac:dyDescent="0.3">
      <c r="B47" s="148" t="s">
        <v>116</v>
      </c>
      <c r="C47" s="149"/>
      <c r="D47" s="11"/>
      <c r="E47" s="11"/>
      <c r="F47" s="11"/>
      <c r="G47" s="11"/>
      <c r="H47" s="11"/>
      <c r="I47" s="11"/>
      <c r="J47" s="11"/>
    </row>
    <row r="48" spans="2:10" ht="39" customHeight="1" x14ac:dyDescent="0.3">
      <c r="B48" s="148" t="s">
        <v>117</v>
      </c>
      <c r="C48" s="149"/>
      <c r="D48" s="11"/>
      <c r="E48" s="11"/>
      <c r="F48" s="11"/>
      <c r="G48" s="11"/>
      <c r="H48" s="11"/>
      <c r="I48" s="11"/>
      <c r="J48" s="11"/>
    </row>
    <row r="49" spans="2:14" ht="16.5" customHeight="1" x14ac:dyDescent="0.3">
      <c r="B49" s="150"/>
      <c r="C49" s="150"/>
      <c r="D49" s="11"/>
      <c r="E49" s="11"/>
      <c r="F49" s="11"/>
      <c r="G49" s="11"/>
      <c r="H49" s="11"/>
      <c r="I49" s="11"/>
      <c r="J49" s="11"/>
    </row>
    <row r="50" spans="2:14" ht="17.25" customHeight="1" x14ac:dyDescent="0.3">
      <c r="B50" s="146" t="s">
        <v>118</v>
      </c>
      <c r="C50" s="146"/>
      <c r="D50" s="11"/>
      <c r="E50" s="11"/>
      <c r="F50" s="11"/>
      <c r="G50" s="11"/>
      <c r="H50" s="11"/>
      <c r="I50" s="11"/>
      <c r="J50" s="11"/>
    </row>
    <row r="51" spans="2:14" ht="41.15" customHeight="1" x14ac:dyDescent="0.3">
      <c r="B51" s="149" t="s">
        <v>119</v>
      </c>
      <c r="C51" s="149"/>
      <c r="D51" s="86"/>
      <c r="E51" s="102"/>
      <c r="F51" s="102"/>
      <c r="G51" s="102"/>
      <c r="H51" s="102"/>
      <c r="I51" s="102"/>
      <c r="J51" s="102"/>
    </row>
    <row r="52" spans="2:14" ht="111.75" customHeight="1" x14ac:dyDescent="0.3">
      <c r="B52" s="148" t="s">
        <v>120</v>
      </c>
      <c r="C52" s="149"/>
      <c r="D52" s="86"/>
      <c r="E52" s="102"/>
      <c r="F52" s="102"/>
      <c r="G52" s="102"/>
      <c r="H52" s="102"/>
      <c r="I52" s="102"/>
      <c r="J52" s="102"/>
    </row>
    <row r="53" spans="2:14" ht="20.5" customHeight="1" x14ac:dyDescent="0.3">
      <c r="B53" s="145"/>
      <c r="C53" s="145"/>
      <c r="D53" s="102"/>
      <c r="E53" s="102"/>
      <c r="F53" s="102"/>
      <c r="G53" s="102"/>
      <c r="H53" s="102"/>
      <c r="I53" s="102"/>
      <c r="J53" s="102"/>
    </row>
    <row r="54" spans="2:14" ht="23.25" customHeight="1" x14ac:dyDescent="0.3">
      <c r="B54" s="146" t="s">
        <v>123</v>
      </c>
      <c r="C54" s="146"/>
      <c r="D54" s="103"/>
      <c r="E54" s="158"/>
      <c r="F54" s="158"/>
      <c r="G54" s="158"/>
      <c r="H54" s="158"/>
      <c r="I54" s="158"/>
      <c r="J54" s="158"/>
      <c r="K54" s="158"/>
      <c r="L54" s="158"/>
      <c r="M54" s="158"/>
      <c r="N54" s="158"/>
    </row>
    <row r="55" spans="2:14" ht="71.25" customHeight="1" x14ac:dyDescent="0.3">
      <c r="B55" s="147" t="s">
        <v>139</v>
      </c>
      <c r="C55" s="147"/>
      <c r="D55" s="104"/>
      <c r="E55" s="147"/>
      <c r="F55" s="147"/>
      <c r="G55" s="147"/>
      <c r="H55" s="147"/>
      <c r="I55" s="147"/>
      <c r="J55" s="147"/>
      <c r="K55" s="147"/>
      <c r="L55" s="147"/>
      <c r="M55" s="147"/>
      <c r="N55" s="147"/>
    </row>
    <row r="56" spans="2:14" ht="75" customHeight="1" x14ac:dyDescent="0.3">
      <c r="B56" s="147"/>
      <c r="C56" s="147"/>
      <c r="D56" s="104"/>
      <c r="E56" s="105"/>
      <c r="F56" s="105"/>
      <c r="G56" s="105"/>
      <c r="H56" s="105"/>
      <c r="I56" s="105"/>
      <c r="J56" s="105"/>
    </row>
    <row r="57" spans="2:14" x14ac:dyDescent="0.3">
      <c r="D57" s="99"/>
      <c r="E57" s="99"/>
      <c r="F57" s="99"/>
      <c r="G57" s="99"/>
      <c r="H57" s="99"/>
      <c r="I57" s="99"/>
      <c r="J57" s="99"/>
    </row>
    <row r="58" spans="2:14" ht="37.5" customHeight="1" x14ac:dyDescent="0.3">
      <c r="D58" s="99"/>
      <c r="E58" s="99"/>
      <c r="F58" s="99"/>
      <c r="G58" s="99"/>
      <c r="H58" s="99"/>
      <c r="I58" s="99"/>
      <c r="J58" s="99"/>
    </row>
    <row r="59" spans="2:14" ht="15" customHeight="1" x14ac:dyDescent="0.3">
      <c r="D59" s="99"/>
      <c r="E59" s="99"/>
      <c r="F59" s="99"/>
      <c r="G59" s="99"/>
      <c r="H59" s="99"/>
      <c r="I59" s="99"/>
      <c r="J59" s="99"/>
    </row>
    <row r="60" spans="2:14" x14ac:dyDescent="0.3">
      <c r="D60" s="99"/>
      <c r="E60" s="99"/>
      <c r="F60" s="99"/>
      <c r="G60" s="99"/>
      <c r="H60" s="99"/>
      <c r="I60" s="99"/>
      <c r="J60" s="99"/>
    </row>
    <row r="61" spans="2:14" x14ac:dyDescent="0.3">
      <c r="D61" s="99"/>
      <c r="E61" s="99"/>
      <c r="F61" s="99"/>
      <c r="G61" s="99"/>
      <c r="H61" s="99"/>
      <c r="I61" s="99"/>
      <c r="J61" s="99"/>
    </row>
    <row r="62" spans="2:14" x14ac:dyDescent="0.3">
      <c r="B62" s="106"/>
      <c r="C62" s="99"/>
      <c r="D62" s="99"/>
      <c r="E62" s="99"/>
      <c r="F62" s="99"/>
      <c r="G62" s="99"/>
      <c r="H62" s="99"/>
      <c r="I62" s="99"/>
      <c r="J62" s="99"/>
    </row>
  </sheetData>
  <sheetProtection selectLockedCells="1"/>
  <mergeCells count="48">
    <mergeCell ref="B6:C6"/>
    <mergeCell ref="E55:N55"/>
    <mergeCell ref="E54:N54"/>
    <mergeCell ref="B17:C17"/>
    <mergeCell ref="B1:C1"/>
    <mergeCell ref="B4:C4"/>
    <mergeCell ref="B5:C5"/>
    <mergeCell ref="B8:C8"/>
    <mergeCell ref="B9:C9"/>
    <mergeCell ref="B10:C10"/>
    <mergeCell ref="B11:C11"/>
    <mergeCell ref="B12:C12"/>
    <mergeCell ref="B13:C13"/>
    <mergeCell ref="B15:C15"/>
    <mergeCell ref="B16:C16"/>
    <mergeCell ref="B34:C34"/>
    <mergeCell ref="B19:C19"/>
    <mergeCell ref="B20:C20"/>
    <mergeCell ref="B21:C21"/>
    <mergeCell ref="B24:C24"/>
    <mergeCell ref="B26:C26"/>
    <mergeCell ref="B28:C28"/>
    <mergeCell ref="B29:C29"/>
    <mergeCell ref="B30:C30"/>
    <mergeCell ref="B31:C31"/>
    <mergeCell ref="B32:C32"/>
    <mergeCell ref="B33:C33"/>
    <mergeCell ref="B46:C46"/>
    <mergeCell ref="B35:C35"/>
    <mergeCell ref="B36:C36"/>
    <mergeCell ref="B37:C37"/>
    <mergeCell ref="B38:C38"/>
    <mergeCell ref="B40:C40"/>
    <mergeCell ref="B41:C41"/>
    <mergeCell ref="B42:C42"/>
    <mergeCell ref="B43:C43"/>
    <mergeCell ref="B44:C44"/>
    <mergeCell ref="B45:C45"/>
    <mergeCell ref="B53:C53"/>
    <mergeCell ref="B54:C54"/>
    <mergeCell ref="B55:C55"/>
    <mergeCell ref="B56:C56"/>
    <mergeCell ref="B47:C47"/>
    <mergeCell ref="B48:C48"/>
    <mergeCell ref="B49:C49"/>
    <mergeCell ref="B50:C50"/>
    <mergeCell ref="B51:C51"/>
    <mergeCell ref="B52:C52"/>
  </mergeCells>
  <pageMargins left="0.74803149606299213" right="0.74803149606299213" top="0.98425196850393704" bottom="0.98425196850393704" header="0.51181102362204722" footer="0.51181102362204722"/>
  <pageSetup paperSize="9" scale="90" orientation="portrait" r:id="rId1"/>
  <headerFooter alignWithMargins="0">
    <oddFooter>&amp;R&amp;P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88A13-E1CC-4048-A38D-7884559F21DA}">
  <sheetPr codeName="Ark10">
    <tabColor rgb="FFFFFFBD"/>
  </sheetPr>
  <dimension ref="A1:H30"/>
  <sheetViews>
    <sheetView zoomScaleNormal="100" workbookViewId="0">
      <selection activeCell="M14" sqref="M14"/>
    </sheetView>
  </sheetViews>
  <sheetFormatPr defaultColWidth="9" defaultRowHeight="12.5" x14ac:dyDescent="0.25"/>
  <cols>
    <col min="1" max="6" width="12.7265625" style="23" customWidth="1"/>
    <col min="7" max="7" width="12.7265625" style="60" customWidth="1"/>
  </cols>
  <sheetData>
    <row r="1" spans="1:8" ht="30.65" customHeight="1" x14ac:dyDescent="0.25">
      <c r="A1" s="178" t="str">
        <f>"Konto for "&amp;'Andre øremærkede konti'!C8</f>
        <v xml:space="preserve">Konto for </v>
      </c>
      <c r="B1" s="178"/>
      <c r="C1" s="178"/>
      <c r="D1" s="178"/>
      <c r="E1" s="178"/>
      <c r="F1" s="178"/>
      <c r="G1" s="178"/>
    </row>
    <row r="2" spans="1:8" ht="17.5" x14ac:dyDescent="0.25">
      <c r="A2" s="179" t="str">
        <f>IF(Stamoplysninger!C7&gt;1,Stamoplysninger!C7,"")</f>
        <v/>
      </c>
      <c r="B2" s="179"/>
      <c r="C2" s="179"/>
      <c r="D2" s="179"/>
      <c r="E2" s="179"/>
      <c r="F2" s="179"/>
      <c r="G2" s="179"/>
    </row>
    <row r="3" spans="1:8" ht="17.5" x14ac:dyDescent="0.35">
      <c r="A3" s="180" t="str">
        <f>IF(Stamoplysninger!C7&gt;0,Stamoplysninger!C6,"")</f>
        <v/>
      </c>
      <c r="B3" s="180"/>
      <c r="C3" s="180"/>
      <c r="D3" s="180"/>
      <c r="E3" s="180"/>
      <c r="F3" s="180"/>
      <c r="G3" s="180"/>
    </row>
    <row r="4" spans="1:8" ht="15.5" x14ac:dyDescent="0.35">
      <c r="A4" s="181"/>
      <c r="B4" s="181"/>
      <c r="C4" s="181"/>
      <c r="D4" s="181"/>
      <c r="E4" s="181"/>
      <c r="F4" s="181"/>
      <c r="G4" s="181"/>
    </row>
    <row r="5" spans="1:8" ht="15.5" x14ac:dyDescent="0.35">
      <c r="A5" s="39" t="s">
        <v>13</v>
      </c>
      <c r="B5" s="39"/>
      <c r="C5" s="39"/>
      <c r="D5" s="39"/>
      <c r="E5" s="39"/>
      <c r="F5" s="39"/>
      <c r="G5" s="73"/>
    </row>
    <row r="6" spans="1:8" ht="15.5" x14ac:dyDescent="0.35">
      <c r="A6" s="1" t="str">
        <f>Lister!A2</f>
        <v>Kræftens Bekæmpelses basistilskud til lokalforeninger</v>
      </c>
      <c r="B6" s="30"/>
      <c r="C6" s="30"/>
      <c r="D6" s="30"/>
      <c r="E6" s="30"/>
      <c r="F6" s="30"/>
      <c r="G6" s="72">
        <f>SUMIFS('Daglig bogføring'!H$9:H$423,'Daglig bogføring'!D$9:D$423,Lister!A2,'Daglig bogføring'!E$9:E$423,Lister!A$32)-SUMIFS('Daglig bogføring'!I$9:I$423,'Daglig bogføring'!D$9:D$423,Lister!A2,'Daglig bogføring'!E$9:E$423,Lister!A$32)</f>
        <v>0</v>
      </c>
    </row>
    <row r="7" spans="1:8" ht="15.5" x14ac:dyDescent="0.35">
      <c r="A7" s="1" t="str">
        <f>Lister!A3</f>
        <v>Kræftens Bekæmpelses pulje til lokale aktiviteter</v>
      </c>
      <c r="B7" s="30"/>
      <c r="C7" s="30"/>
      <c r="D7" s="30"/>
      <c r="E7" s="30"/>
      <c r="F7" s="30"/>
      <c r="G7" s="72">
        <f>SUMIFS('Daglig bogføring'!H$9:H$423,'Daglig bogføring'!D$9:D$423,Lister!A3,'Daglig bogføring'!E$9:E$423,Lister!A$32)-SUMIFS('Daglig bogføring'!I$9:I$423,'Daglig bogføring'!D$9:D$423,Lister!A3,'Daglig bogføring'!E$9:E$423,Lister!A$32)</f>
        <v>0</v>
      </c>
      <c r="H7" s="35"/>
    </row>
    <row r="8" spans="1:8" ht="15.5" x14ac:dyDescent="0.35">
      <c r="A8" s="1" t="str">
        <f>Lister!A4</f>
        <v xml:space="preserve">Øremærkede tilskudsmidler </v>
      </c>
      <c r="B8" s="30"/>
      <c r="C8" s="30"/>
      <c r="D8" s="30"/>
      <c r="E8" s="30"/>
      <c r="F8" s="30"/>
      <c r="G8" s="72">
        <f>SUMIFS('Daglig bogføring'!H$9:H$423,'Daglig bogføring'!D$9:D$423,Lister!A4,'Daglig bogføring'!E$9:E$423,Lister!A$32)-SUMIFS('Daglig bogføring'!I$9:I$423,'Daglig bogføring'!D$9:D$423,Lister!A4,'Daglig bogføring'!E$9:E$423,Lister!A$32)</f>
        <v>0</v>
      </c>
      <c r="H8" s="35"/>
    </row>
    <row r="9" spans="1:8" ht="15.5" x14ac:dyDescent="0.35">
      <c r="A9" s="1" t="str">
        <f>Lister!A5</f>
        <v>Øvrige tilskudsmidler</v>
      </c>
      <c r="B9" s="30"/>
      <c r="C9" s="30"/>
      <c r="D9" s="30"/>
      <c r="E9" s="30"/>
      <c r="F9" s="30"/>
      <c r="G9" s="72">
        <f>SUMIFS('Daglig bogføring'!H$9:H$423,'Daglig bogføring'!D$9:D$423,Lister!A5,'Daglig bogføring'!E$9:E$423,Lister!A$32)-SUMIFS('Daglig bogføring'!I$9:I$423,'Daglig bogføring'!D$9:D$423,Lister!A5,'Daglig bogføring'!E$9:E$423,Lister!A$32)</f>
        <v>0</v>
      </c>
    </row>
    <row r="10" spans="1:8" ht="15.5" x14ac:dyDescent="0.35">
      <c r="A10" s="1" t="str">
        <f>Lister!A6</f>
        <v>Sponsorater, gaver og bidrag</v>
      </c>
      <c r="B10" s="41"/>
      <c r="C10" s="41"/>
      <c r="D10" s="41"/>
      <c r="E10" s="41"/>
      <c r="F10" s="41"/>
      <c r="G10" s="72">
        <f>SUMIFS('Daglig bogføring'!H$9:H$423,'Daglig bogføring'!D$9:D$423,Lister!A6,'Daglig bogføring'!E$9:E$423,Lister!A$32)-SUMIFS('Daglig bogføring'!I$9:I$423,'Daglig bogføring'!D$9:D$423,Lister!A6,'Daglig bogføring'!E$9:E$423,Lister!A$32)</f>
        <v>0</v>
      </c>
    </row>
    <row r="11" spans="1:8" ht="15.5" x14ac:dyDescent="0.35">
      <c r="A11" s="1" t="str">
        <f>Lister!A7</f>
        <v>Indtægter fra lokaludvalg/samarbejdsudvalg</v>
      </c>
      <c r="B11" s="41"/>
      <c r="C11" s="41"/>
      <c r="D11" s="41"/>
      <c r="E11" s="41"/>
      <c r="F11" s="41"/>
      <c r="G11" s="72">
        <f>SUMIFS('Daglig bogføring'!H$9:H$423,'Daglig bogføring'!D$9:D$423,Lister!A7,'Daglig bogføring'!E$9:E$423,Lister!A$32)-SUMIFS('Daglig bogføring'!I$9:I$423,'Daglig bogføring'!D$9:D$423,Lister!A7,'Daglig bogføring'!E$9:E$423,Lister!A$32)</f>
        <v>0</v>
      </c>
    </row>
    <row r="12" spans="1:8" ht="15.5" x14ac:dyDescent="0.35">
      <c r="A12" s="1" t="str">
        <f>Lister!A8</f>
        <v>Øvrige indtægter</v>
      </c>
      <c r="B12" s="41"/>
      <c r="C12" s="41"/>
      <c r="D12" s="41"/>
      <c r="E12" s="41"/>
      <c r="F12" s="41"/>
      <c r="G12" s="72">
        <f>SUMIFS('Daglig bogføring'!H$9:H$423,'Daglig bogføring'!D$9:D$423,Lister!A8,'Daglig bogføring'!E$9:E$423,Lister!A$32)-SUMIFS('Daglig bogføring'!I$9:I$423,'Daglig bogføring'!D$9:D$423,Lister!A8,'Daglig bogføring'!E$9:E$423,Lister!A$32)</f>
        <v>0</v>
      </c>
    </row>
    <row r="13" spans="1:8" ht="16" thickBot="1" x14ac:dyDescent="0.4">
      <c r="A13" s="42" t="s">
        <v>14</v>
      </c>
      <c r="B13" s="42"/>
      <c r="C13" s="42"/>
      <c r="D13" s="42"/>
      <c r="E13" s="42"/>
      <c r="F13" s="42"/>
      <c r="G13" s="74">
        <f>SUM(G6:G12)</f>
        <v>0</v>
      </c>
    </row>
    <row r="14" spans="1:8" ht="16" thickTop="1" x14ac:dyDescent="0.35">
      <c r="A14" s="43"/>
      <c r="B14" s="43"/>
      <c r="C14" s="43"/>
      <c r="D14" s="43"/>
      <c r="E14" s="43"/>
      <c r="F14" s="43"/>
      <c r="G14" s="72"/>
    </row>
    <row r="15" spans="1:8" ht="15.5" x14ac:dyDescent="0.35">
      <c r="A15" s="39" t="s">
        <v>15</v>
      </c>
      <c r="B15" s="39"/>
      <c r="C15" s="39"/>
      <c r="D15" s="39"/>
      <c r="E15" s="39"/>
      <c r="F15" s="39"/>
      <c r="G15" s="73"/>
    </row>
    <row r="16" spans="1:8" ht="15.5" x14ac:dyDescent="0.35">
      <c r="A16" s="41" t="str">
        <f>+Kontoplan!A12</f>
        <v>Udgifter iht. basistilskud til lokalforeninger</v>
      </c>
      <c r="B16" s="41"/>
      <c r="C16" s="41"/>
      <c r="D16" s="41"/>
      <c r="E16" s="41"/>
      <c r="F16" s="41"/>
      <c r="G16" s="72">
        <f>SUMIFS('Daglig bogføring'!H$9:H$423,'Daglig bogføring'!D$9:D$423,Lister!A10,'Daglig bogføring'!E$9:E$423,Lister!$A$32)-SUMIFS('Daglig bogføring'!I$9:I$423,'Daglig bogføring'!D$9:D$423,Lister!A10,'Daglig bogføring'!E$9:E$423,Lister!$A$32)</f>
        <v>0</v>
      </c>
    </row>
    <row r="17" spans="1:7" ht="15.5" x14ac:dyDescent="0.35">
      <c r="A17" s="41" t="str">
        <f>+Kontoplan!A13</f>
        <v>Udgifter iht. Kræftens Bekæmpelses pulje til lokale aktiviteter</v>
      </c>
      <c r="B17" s="41"/>
      <c r="C17" s="41"/>
      <c r="D17" s="41"/>
      <c r="E17" s="41"/>
      <c r="F17" s="41"/>
      <c r="G17" s="72">
        <f>SUMIFS('Daglig bogføring'!H$9:H$423,'Daglig bogføring'!D$9:D$423,Lister!A11,'Daglig bogføring'!E$9:E$423,Lister!$A$32)-SUMIFS('Daglig bogføring'!I$9:I$423,'Daglig bogføring'!D$9:D$423,Lister!A11,'Daglig bogføring'!E$9:E$423,Lister!$A$32)</f>
        <v>0</v>
      </c>
    </row>
    <row r="18" spans="1:7" ht="15.5" x14ac:dyDescent="0.35">
      <c r="A18" s="41" t="str">
        <f>+Kontoplan!A14</f>
        <v>Udgifter iht. øremærkede tilskudsmidler</v>
      </c>
      <c r="B18" s="41"/>
      <c r="C18" s="41"/>
      <c r="D18" s="41"/>
      <c r="E18" s="41"/>
      <c r="F18" s="41"/>
      <c r="G18" s="72">
        <f>SUMIFS('Daglig bogføring'!H$9:H$423,'Daglig bogføring'!D$9:D$423,Lister!A12,'Daglig bogføring'!E$9:E$423,Lister!$A$32)-SUMIFS('Daglig bogføring'!I$9:I$423,'Daglig bogføring'!D$9:D$423,Lister!A12,'Daglig bogføring'!E$9:E$423,Lister!$A$32)</f>
        <v>0</v>
      </c>
    </row>
    <row r="19" spans="1:7" ht="15.5" x14ac:dyDescent="0.35">
      <c r="A19" s="41" t="str">
        <f>+Kontoplan!A15</f>
        <v>Udgifter til kontorhold og administration</v>
      </c>
      <c r="B19" s="41"/>
      <c r="C19" s="41"/>
      <c r="D19" s="41"/>
      <c r="E19" s="41"/>
      <c r="F19" s="41"/>
      <c r="G19" s="72">
        <f>SUMIFS('Daglig bogføring'!H$9:H$423,'Daglig bogføring'!D$9:D$423,Lister!A13,'Daglig bogføring'!E$9:E$423,Lister!$A$32)-SUMIFS('Daglig bogføring'!I$9:I$423,'Daglig bogføring'!D$9:D$423,Lister!A13,'Daglig bogføring'!E$9:E$423,Lister!$A$32)</f>
        <v>0</v>
      </c>
    </row>
    <row r="20" spans="1:7" ht="15.5" x14ac:dyDescent="0.35">
      <c r="A20" s="41" t="str">
        <f>+Kontoplan!A16</f>
        <v>Møde- og transportudgifter</v>
      </c>
      <c r="B20" s="41"/>
      <c r="C20" s="41"/>
      <c r="D20" s="41"/>
      <c r="E20" s="41"/>
      <c r="F20" s="41"/>
      <c r="G20" s="72">
        <f>SUMIFS('Daglig bogføring'!H$9:H$423,'Daglig bogføring'!D$9:D$423,Lister!A14,'Daglig bogføring'!E$9:E$423,Lister!$A$32)-SUMIFS('Daglig bogføring'!I$9:I$423,'Daglig bogføring'!D$9:D$423,Lister!A14,'Daglig bogføring'!E$9:E$423,Lister!$A$32)</f>
        <v>0</v>
      </c>
    </row>
    <row r="21" spans="1:7" ht="15.5" x14ac:dyDescent="0.35">
      <c r="A21" s="41" t="str">
        <f>+Kontoplan!A17</f>
        <v>Udgifter til lokaludvalg/samarbejdsudvalg</v>
      </c>
      <c r="B21" s="41"/>
      <c r="C21" s="41"/>
      <c r="D21" s="41"/>
      <c r="E21" s="41"/>
      <c r="F21" s="41"/>
      <c r="G21" s="72">
        <f>SUMIFS('Daglig bogføring'!H$9:H$423,'Daglig bogføring'!D$9:D$423,Lister!A15,'Daglig bogføring'!E$9:E$423,Lister!$A$32)-SUMIFS('Daglig bogføring'!I$9:I$423,'Daglig bogføring'!D$9:D$423,Lister!A15,'Daglig bogføring'!E$9:E$423,Lister!$A$32)</f>
        <v>0</v>
      </c>
    </row>
    <row r="22" spans="1:7" ht="15.5" x14ac:dyDescent="0.35">
      <c r="A22" s="41" t="str">
        <f>+Kontoplan!A18</f>
        <v>Øvrige udgifter</v>
      </c>
      <c r="B22" s="41"/>
      <c r="C22" s="41"/>
      <c r="D22" s="41"/>
      <c r="E22" s="41"/>
      <c r="F22" s="41"/>
      <c r="G22" s="72">
        <f>SUMIFS('Daglig bogføring'!H$9:H$423,'Daglig bogføring'!D$9:D$423,Lister!A16,'Daglig bogføring'!E$9:E$423,Lister!$A$32)-SUMIFS('Daglig bogføring'!I$9:I$423,'Daglig bogføring'!D$9:D$423,Lister!A16,'Daglig bogføring'!E$9:E$423,Lister!$A$32)</f>
        <v>0</v>
      </c>
    </row>
    <row r="23" spans="1:7" ht="16" thickBot="1" x14ac:dyDescent="0.4">
      <c r="A23" s="42" t="s">
        <v>16</v>
      </c>
      <c r="B23" s="42"/>
      <c r="C23" s="42"/>
      <c r="D23" s="42"/>
      <c r="E23" s="42"/>
      <c r="F23" s="42"/>
      <c r="G23" s="74">
        <f>SUM(G16:G22)</f>
        <v>0</v>
      </c>
    </row>
    <row r="24" spans="1:7" ht="16" thickTop="1" x14ac:dyDescent="0.35">
      <c r="A24" s="1"/>
      <c r="B24" s="1"/>
      <c r="C24" s="1"/>
      <c r="D24" s="1"/>
      <c r="E24" s="1"/>
      <c r="F24" s="1"/>
      <c r="G24" s="72"/>
    </row>
    <row r="25" spans="1:7" ht="16" thickBot="1" x14ac:dyDescent="0.4">
      <c r="A25" s="42" t="s">
        <v>17</v>
      </c>
      <c r="B25" s="42"/>
      <c r="C25" s="42"/>
      <c r="D25" s="42"/>
      <c r="E25" s="42"/>
      <c r="F25" s="42"/>
      <c r="G25" s="74">
        <f>G13+G23</f>
        <v>0</v>
      </c>
    </row>
    <row r="26" spans="1:7" ht="13" thickTop="1" x14ac:dyDescent="0.25"/>
    <row r="27" spans="1:7" ht="15.5" x14ac:dyDescent="0.35">
      <c r="A27" s="30" t="str">
        <f>"Overført fra "&amp;Stamoplysninger!$C$7-1</f>
        <v>Overført fra -1</v>
      </c>
      <c r="B27" s="30"/>
      <c r="C27" s="30"/>
      <c r="D27" s="30"/>
      <c r="E27" s="30"/>
      <c r="F27" s="30"/>
      <c r="G27" s="78">
        <f>'Andre øremærkede konti'!D8</f>
        <v>0</v>
      </c>
    </row>
    <row r="28" spans="1:7" ht="15.5" x14ac:dyDescent="0.35">
      <c r="A28" s="30" t="str">
        <f>"Midler overført til "&amp;Stamoplysninger!C7+1</f>
        <v>Midler overført til 1</v>
      </c>
      <c r="G28" s="78">
        <f>IF(G25+G27&gt;0,G25+G27,0)</f>
        <v>0</v>
      </c>
    </row>
    <row r="29" spans="1:7" ht="15.5" x14ac:dyDescent="0.35">
      <c r="A29" s="30"/>
      <c r="G29" s="78"/>
    </row>
    <row r="30" spans="1:7" ht="15.5" x14ac:dyDescent="0.35">
      <c r="A30" s="30" t="s">
        <v>31</v>
      </c>
      <c r="G30" s="78">
        <f>IF(G25+G27&lt;0,-G25-G27,0)</f>
        <v>0</v>
      </c>
    </row>
  </sheetData>
  <sheetProtection sheet="1" selectLockedCells="1" selectUnlockedCells="1"/>
  <mergeCells count="4">
    <mergeCell ref="A1:G1"/>
    <mergeCell ref="A2:G2"/>
    <mergeCell ref="A3:G3"/>
    <mergeCell ref="A4:G4"/>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7F053-B4AD-4070-BB7D-F55B54FED935}">
  <sheetPr codeName="Ark11">
    <tabColor rgb="FFFF0000"/>
  </sheetPr>
  <dimension ref="A1:A42"/>
  <sheetViews>
    <sheetView workbookViewId="0">
      <selection activeCell="A38" sqref="A38"/>
    </sheetView>
  </sheetViews>
  <sheetFormatPr defaultRowHeight="12.5" x14ac:dyDescent="0.25"/>
  <cols>
    <col min="1" max="1" width="74.453125" style="23" customWidth="1"/>
  </cols>
  <sheetData>
    <row r="1" spans="1:1" ht="13" x14ac:dyDescent="0.3">
      <c r="A1" s="25" t="str">
        <f>Kontoplan!A3</f>
        <v>-- INDTÆGTER --</v>
      </c>
    </row>
    <row r="2" spans="1:1" x14ac:dyDescent="0.25">
      <c r="A2" s="28" t="str">
        <f>Kontoplan!A4</f>
        <v>Kræftens Bekæmpelses basistilskud til lokalforeninger</v>
      </c>
    </row>
    <row r="3" spans="1:1" x14ac:dyDescent="0.25">
      <c r="A3" s="28" t="str">
        <f>Kontoplan!A5</f>
        <v>Kræftens Bekæmpelses pulje til lokale aktiviteter</v>
      </c>
    </row>
    <row r="4" spans="1:1" x14ac:dyDescent="0.25">
      <c r="A4" s="28" t="str">
        <f>Kontoplan!A6</f>
        <v xml:space="preserve">Øremærkede tilskudsmidler </v>
      </c>
    </row>
    <row r="5" spans="1:1" x14ac:dyDescent="0.25">
      <c r="A5" s="28" t="str">
        <f>Kontoplan!A7</f>
        <v>Øvrige tilskudsmidler</v>
      </c>
    </row>
    <row r="6" spans="1:1" x14ac:dyDescent="0.25">
      <c r="A6" s="28" t="str">
        <f>Kontoplan!A8</f>
        <v>Sponsorater, gaver og bidrag</v>
      </c>
    </row>
    <row r="7" spans="1:1" x14ac:dyDescent="0.25">
      <c r="A7" s="28" t="str">
        <f>Kontoplan!A9</f>
        <v>Indtægter fra lokaludvalg/samarbejdsudvalg</v>
      </c>
    </row>
    <row r="8" spans="1:1" x14ac:dyDescent="0.25">
      <c r="A8" s="28" t="str">
        <f>Kontoplan!A10</f>
        <v>Øvrige indtægter</v>
      </c>
    </row>
    <row r="9" spans="1:1" ht="13" x14ac:dyDescent="0.3">
      <c r="A9" s="26" t="str">
        <f>Kontoplan!A11</f>
        <v>-- UDGIFTER --</v>
      </c>
    </row>
    <row r="10" spans="1:1" x14ac:dyDescent="0.25">
      <c r="A10" s="28" t="str">
        <f>Kontoplan!A12</f>
        <v>Udgifter iht. basistilskud til lokalforeninger</v>
      </c>
    </row>
    <row r="11" spans="1:1" x14ac:dyDescent="0.25">
      <c r="A11" s="28" t="str">
        <f>Kontoplan!A13</f>
        <v>Udgifter iht. Kræftens Bekæmpelses pulje til lokale aktiviteter</v>
      </c>
    </row>
    <row r="12" spans="1:1" x14ac:dyDescent="0.25">
      <c r="A12" s="28" t="str">
        <f>Kontoplan!A14</f>
        <v>Udgifter iht. øremærkede tilskudsmidler</v>
      </c>
    </row>
    <row r="13" spans="1:1" x14ac:dyDescent="0.25">
      <c r="A13" s="28" t="str">
        <f>Kontoplan!A15</f>
        <v>Udgifter til kontorhold og administration</v>
      </c>
    </row>
    <row r="14" spans="1:1" x14ac:dyDescent="0.25">
      <c r="A14" s="28" t="str">
        <f>Kontoplan!A16</f>
        <v>Møde- og transportudgifter</v>
      </c>
    </row>
    <row r="15" spans="1:1" x14ac:dyDescent="0.25">
      <c r="A15" s="28" t="str">
        <f>Kontoplan!A17</f>
        <v>Udgifter til lokaludvalg/samarbejdsudvalg</v>
      </c>
    </row>
    <row r="16" spans="1:1" x14ac:dyDescent="0.25">
      <c r="A16" s="28" t="str">
        <f>Kontoplan!A18</f>
        <v>Øvrige udgifter</v>
      </c>
    </row>
    <row r="17" spans="1:1" ht="13" x14ac:dyDescent="0.3">
      <c r="A17" s="34" t="s">
        <v>63</v>
      </c>
    </row>
    <row r="18" spans="1:1" x14ac:dyDescent="0.25">
      <c r="A18" s="28" t="str">
        <f>Kontoplan!A27</f>
        <v>Tilgodehavender</v>
      </c>
    </row>
    <row r="19" spans="1:1" x14ac:dyDescent="0.25">
      <c r="A19" s="28" t="str">
        <f>Kontoplan!A32</f>
        <v>Skyldige omkostninger</v>
      </c>
    </row>
    <row r="20" spans="1:1" ht="13" x14ac:dyDescent="0.3">
      <c r="A20" s="34" t="s">
        <v>62</v>
      </c>
    </row>
    <row r="21" spans="1:1" x14ac:dyDescent="0.25">
      <c r="A21" s="28" t="str">
        <f>Kontoplan!A20</f>
        <v>Kasse</v>
      </c>
    </row>
    <row r="22" spans="1:1" x14ac:dyDescent="0.25">
      <c r="A22" s="28" t="str">
        <f>Kontoplan!A21</f>
        <v>Bank</v>
      </c>
    </row>
    <row r="23" spans="1:1" x14ac:dyDescent="0.25">
      <c r="A23" s="28" t="str">
        <f>Kontoplan!A22</f>
        <v>Bank 2</v>
      </c>
    </row>
    <row r="24" spans="1:1" ht="13" thickBot="1" x14ac:dyDescent="0.3">
      <c r="A24" s="28" t="str">
        <f>Kontoplan!A23</f>
        <v>Bank 3</v>
      </c>
    </row>
    <row r="25" spans="1:1" ht="13" x14ac:dyDescent="0.3">
      <c r="A25" s="25" t="s">
        <v>48</v>
      </c>
    </row>
    <row r="26" spans="1:1" x14ac:dyDescent="0.25">
      <c r="A26" s="28" t="str">
        <f>"01-01-"&amp;Stamoplysninger!C7</f>
        <v>01-01-</v>
      </c>
    </row>
    <row r="27" spans="1:1" ht="13" thickBot="1" x14ac:dyDescent="0.3">
      <c r="A27" s="29" t="str">
        <f>"31-12-"&amp;Stamoplysninger!C7</f>
        <v>31-12-</v>
      </c>
    </row>
    <row r="28" spans="1:1" x14ac:dyDescent="0.25">
      <c r="A28" s="27" t="s">
        <v>49</v>
      </c>
    </row>
    <row r="29" spans="1:1" x14ac:dyDescent="0.25">
      <c r="A29" s="28" t="s">
        <v>50</v>
      </c>
    </row>
    <row r="30" spans="1:1" x14ac:dyDescent="0.25">
      <c r="A30" s="28" t="str">
        <f>IF('Andre øremærkede konti'!C6&gt;0, 'Andre øremærkede konti'!C6, "")</f>
        <v/>
      </c>
    </row>
    <row r="31" spans="1:1" x14ac:dyDescent="0.25">
      <c r="A31" s="28" t="str">
        <f>IF('Andre øremærkede konti'!C7&gt;0, 'Andre øremærkede konti'!C7, "")</f>
        <v/>
      </c>
    </row>
    <row r="32" spans="1:1" ht="13" thickBot="1" x14ac:dyDescent="0.3">
      <c r="A32" s="28" t="str">
        <f>IF('Andre øremærkede konti'!C8&gt;0, 'Andre øremærkede konti'!C8, "")</f>
        <v/>
      </c>
    </row>
    <row r="33" spans="1:1" x14ac:dyDescent="0.25">
      <c r="A33" s="27" t="str">
        <f>+A22</f>
        <v>Bank</v>
      </c>
    </row>
    <row r="34" spans="1:1" x14ac:dyDescent="0.25">
      <c r="A34" s="28" t="str">
        <f>+A23</f>
        <v>Bank 2</v>
      </c>
    </row>
    <row r="35" spans="1:1" x14ac:dyDescent="0.25">
      <c r="A35" s="28" t="str">
        <f>+A24</f>
        <v>Bank 3</v>
      </c>
    </row>
    <row r="36" spans="1:1" x14ac:dyDescent="0.25">
      <c r="A36" s="28" t="s">
        <v>40</v>
      </c>
    </row>
    <row r="37" spans="1:1" x14ac:dyDescent="0.25">
      <c r="A37" s="28" t="s">
        <v>51</v>
      </c>
    </row>
    <row r="38" spans="1:1" ht="13" thickBot="1" x14ac:dyDescent="0.3">
      <c r="A38" s="29" t="s">
        <v>52</v>
      </c>
    </row>
    <row r="39" spans="1:1" x14ac:dyDescent="0.25">
      <c r="A39" s="27" t="s">
        <v>65</v>
      </c>
    </row>
    <row r="40" spans="1:1" x14ac:dyDescent="0.25">
      <c r="A40" s="28" t="s">
        <v>64</v>
      </c>
    </row>
    <row r="41" spans="1:1" x14ac:dyDescent="0.25">
      <c r="A41" s="28"/>
    </row>
    <row r="42" spans="1:1" ht="13" thickBot="1" x14ac:dyDescent="0.3">
      <c r="A42" s="29"/>
    </row>
  </sheetData>
  <sheetProtection sheet="1" selectLockedCells="1" selectUnlockedCells="1"/>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12">
    <tabColor rgb="FFFF0000"/>
  </sheetPr>
  <dimension ref="A1:D37"/>
  <sheetViews>
    <sheetView topLeftCell="A3" zoomScale="130" zoomScaleNormal="130" workbookViewId="0">
      <selection activeCell="A28" sqref="A28:B28"/>
    </sheetView>
  </sheetViews>
  <sheetFormatPr defaultColWidth="9.1796875" defaultRowHeight="14" x14ac:dyDescent="0.3"/>
  <cols>
    <col min="1" max="1" width="61.1796875" style="68" customWidth="1"/>
    <col min="2" max="2" width="69.453125" style="16" customWidth="1"/>
    <col min="3" max="16384" width="9.1796875" style="16"/>
  </cols>
  <sheetData>
    <row r="1" spans="1:4" ht="25" x14ac:dyDescent="0.5">
      <c r="A1" s="67" t="s">
        <v>38</v>
      </c>
      <c r="B1" s="22"/>
      <c r="D1" s="17"/>
    </row>
    <row r="2" spans="1:4" ht="15" customHeight="1" x14ac:dyDescent="0.3"/>
    <row r="3" spans="1:4" s="17" customFormat="1" ht="15" customHeight="1" x14ac:dyDescent="0.25">
      <c r="A3" s="183" t="s">
        <v>60</v>
      </c>
      <c r="B3" s="183"/>
    </row>
    <row r="4" spans="1:4" s="17" customFormat="1" ht="15" customHeight="1" x14ac:dyDescent="0.3">
      <c r="A4" s="69" t="s">
        <v>71</v>
      </c>
      <c r="B4" s="21"/>
    </row>
    <row r="5" spans="1:4" s="18" customFormat="1" ht="15" customHeight="1" x14ac:dyDescent="0.25">
      <c r="A5" s="70" t="s">
        <v>72</v>
      </c>
    </row>
    <row r="6" spans="1:4" s="18" customFormat="1" ht="15" customHeight="1" x14ac:dyDescent="0.25">
      <c r="A6" s="70" t="s">
        <v>73</v>
      </c>
    </row>
    <row r="7" spans="1:4" s="18" customFormat="1" ht="15" customHeight="1" x14ac:dyDescent="0.25">
      <c r="A7" s="71" t="s">
        <v>74</v>
      </c>
    </row>
    <row r="8" spans="1:4" s="18" customFormat="1" ht="15" customHeight="1" x14ac:dyDescent="0.25">
      <c r="A8" s="71" t="s">
        <v>75</v>
      </c>
    </row>
    <row r="9" spans="1:4" s="18" customFormat="1" ht="15" customHeight="1" x14ac:dyDescent="0.25">
      <c r="A9" s="70" t="s">
        <v>76</v>
      </c>
    </row>
    <row r="10" spans="1:4" s="18" customFormat="1" ht="15" customHeight="1" x14ac:dyDescent="0.25">
      <c r="A10" s="70" t="s">
        <v>77</v>
      </c>
    </row>
    <row r="11" spans="1:4" s="17" customFormat="1" ht="15" customHeight="1" x14ac:dyDescent="0.25">
      <c r="A11" s="183" t="s">
        <v>61</v>
      </c>
      <c r="B11" s="183"/>
    </row>
    <row r="12" spans="1:4" s="18" customFormat="1" ht="15" customHeight="1" x14ac:dyDescent="0.25">
      <c r="A12" s="71" t="s">
        <v>66</v>
      </c>
    </row>
    <row r="13" spans="1:4" s="18" customFormat="1" ht="15" customHeight="1" x14ac:dyDescent="0.25">
      <c r="A13" s="71" t="s">
        <v>67</v>
      </c>
    </row>
    <row r="14" spans="1:4" s="18" customFormat="1" ht="15" customHeight="1" x14ac:dyDescent="0.25">
      <c r="A14" s="71" t="s">
        <v>68</v>
      </c>
    </row>
    <row r="15" spans="1:4" s="18" customFormat="1" ht="15" customHeight="1" x14ac:dyDescent="0.25">
      <c r="A15" s="71" t="s">
        <v>86</v>
      </c>
    </row>
    <row r="16" spans="1:4" s="18" customFormat="1" ht="15" customHeight="1" x14ac:dyDescent="0.25">
      <c r="A16" s="71" t="s">
        <v>70</v>
      </c>
      <c r="B16" s="71"/>
    </row>
    <row r="17" spans="1:2" s="18" customFormat="1" ht="15" customHeight="1" x14ac:dyDescent="0.25">
      <c r="A17" s="71" t="s">
        <v>69</v>
      </c>
    </row>
    <row r="18" spans="1:2" s="18" customFormat="1" ht="15" customHeight="1" x14ac:dyDescent="0.25">
      <c r="A18" s="71" t="s">
        <v>39</v>
      </c>
    </row>
    <row r="19" spans="1:2" s="20" customFormat="1" ht="15" customHeight="1" x14ac:dyDescent="0.25">
      <c r="A19" s="182" t="s">
        <v>62</v>
      </c>
      <c r="B19" s="182"/>
    </row>
    <row r="20" spans="1:2" s="18" customFormat="1" ht="15" customHeight="1" x14ac:dyDescent="0.25">
      <c r="A20" s="71" t="s">
        <v>40</v>
      </c>
      <c r="B20" s="19"/>
    </row>
    <row r="21" spans="1:2" s="18" customFormat="1" ht="15" customHeight="1" x14ac:dyDescent="0.25">
      <c r="A21" s="71" t="s">
        <v>41</v>
      </c>
      <c r="B21" s="19"/>
    </row>
    <row r="22" spans="1:2" s="18" customFormat="1" ht="15" customHeight="1" x14ac:dyDescent="0.25">
      <c r="A22" s="71" t="s">
        <v>128</v>
      </c>
      <c r="B22" s="19"/>
    </row>
    <row r="23" spans="1:2" s="18" customFormat="1" ht="15" customHeight="1" x14ac:dyDescent="0.25">
      <c r="A23" s="71" t="s">
        <v>129</v>
      </c>
      <c r="B23" s="19"/>
    </row>
    <row r="24" spans="1:2" s="20" customFormat="1" ht="15" customHeight="1" x14ac:dyDescent="0.25">
      <c r="A24" s="182" t="s">
        <v>42</v>
      </c>
      <c r="B24" s="182"/>
    </row>
    <row r="25" spans="1:2" s="18" customFormat="1" ht="15" customHeight="1" x14ac:dyDescent="0.25">
      <c r="A25" s="71" t="s">
        <v>40</v>
      </c>
    </row>
    <row r="26" spans="1:2" s="18" customFormat="1" ht="15" customHeight="1" x14ac:dyDescent="0.25">
      <c r="A26" s="71" t="s">
        <v>41</v>
      </c>
    </row>
    <row r="27" spans="1:2" s="18" customFormat="1" ht="15" customHeight="1" x14ac:dyDescent="0.25">
      <c r="A27" s="71" t="s">
        <v>43</v>
      </c>
    </row>
    <row r="28" spans="1:2" s="18" customFormat="1" ht="15" customHeight="1" x14ac:dyDescent="0.25">
      <c r="A28" s="182" t="s">
        <v>44</v>
      </c>
      <c r="B28" s="182"/>
    </row>
    <row r="29" spans="1:2" s="18" customFormat="1" ht="15" customHeight="1" x14ac:dyDescent="0.25">
      <c r="A29" s="71" t="str">
        <f>"Åbningsbalance pr. 1. januar "&amp;Stamoplysninger!C7</f>
        <v xml:space="preserve">Åbningsbalance pr. 1. januar </v>
      </c>
    </row>
    <row r="30" spans="1:2" s="18" customFormat="1" ht="15" customHeight="1" x14ac:dyDescent="0.25">
      <c r="A30" s="71" t="s">
        <v>20</v>
      </c>
    </row>
    <row r="31" spans="1:2" s="18" customFormat="1" ht="15" customHeight="1" x14ac:dyDescent="0.25">
      <c r="A31" s="71" t="s">
        <v>78</v>
      </c>
    </row>
    <row r="32" spans="1:2" s="18" customFormat="1" ht="15" customHeight="1" x14ac:dyDescent="0.25">
      <c r="A32" s="71" t="s">
        <v>45</v>
      </c>
    </row>
    <row r="33" spans="1:1" s="18" customFormat="1" ht="15" customHeight="1" x14ac:dyDescent="0.25">
      <c r="A33" s="71" t="s">
        <v>46</v>
      </c>
    </row>
    <row r="34" spans="1:1" ht="15" customHeight="1" x14ac:dyDescent="0.25">
      <c r="A34" s="71" t="s">
        <v>47</v>
      </c>
    </row>
    <row r="35" spans="1:1" x14ac:dyDescent="0.3">
      <c r="A35" s="69" t="str">
        <f>'Andre øremærkede konti'!C6&amp;" overført til "&amp;Stamoplysninger!$C$7+1</f>
        <v xml:space="preserve"> overført til 1</v>
      </c>
    </row>
    <row r="36" spans="1:1" x14ac:dyDescent="0.3">
      <c r="A36" s="69" t="str">
        <f>'Andre øremærkede konti'!C7&amp;" overført til "&amp;Stamoplysninger!$C$7+1</f>
        <v xml:space="preserve"> overført til 1</v>
      </c>
    </row>
    <row r="37" spans="1:1" x14ac:dyDescent="0.3">
      <c r="A37" s="69" t="str">
        <f>'Andre øremærkede konti'!C8&amp;" overført til "&amp;Stamoplysninger!$C$7+1</f>
        <v xml:space="preserve"> overført til 1</v>
      </c>
    </row>
  </sheetData>
  <sheetProtection sheet="1" selectLockedCells="1" selectUnlockedCells="1"/>
  <mergeCells count="5">
    <mergeCell ref="A28:B28"/>
    <mergeCell ref="A3:B3"/>
    <mergeCell ref="A11:B11"/>
    <mergeCell ref="A19:B19"/>
    <mergeCell ref="A24:B24"/>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820E-BD1F-4074-9178-8FD1586AF93D}">
  <sheetPr codeName="Ark3">
    <tabColor rgb="FFA8D69C"/>
  </sheetPr>
  <dimension ref="B2:C18"/>
  <sheetViews>
    <sheetView zoomScale="145" zoomScaleNormal="145" workbookViewId="0">
      <selection activeCell="C13" sqref="C13"/>
    </sheetView>
  </sheetViews>
  <sheetFormatPr defaultRowHeight="12.5" x14ac:dyDescent="0.25"/>
  <cols>
    <col min="2" max="2" width="40.81640625" bestFit="1" customWidth="1"/>
    <col min="3" max="3" width="43.54296875" customWidth="1"/>
  </cols>
  <sheetData>
    <row r="2" spans="2:3" ht="25" x14ac:dyDescent="0.25">
      <c r="B2" s="166" t="s">
        <v>1</v>
      </c>
      <c r="C2" s="166"/>
    </row>
    <row r="3" spans="2:3" ht="18" x14ac:dyDescent="0.25">
      <c r="B3" s="85"/>
      <c r="C3" s="85"/>
    </row>
    <row r="4" spans="2:3" ht="47.15" customHeight="1" x14ac:dyDescent="0.25">
      <c r="B4" s="167" t="s">
        <v>141</v>
      </c>
      <c r="C4" s="167"/>
    </row>
    <row r="5" spans="2:3" ht="15.5" x14ac:dyDescent="0.25">
      <c r="B5" s="24"/>
      <c r="C5" s="35" t="str">
        <f>IF(COUNTA(C6:C17)=12,"","Alle felter skal udfyldes - evt. med kr. 0")</f>
        <v>Alle felter skal udfyldes - evt. med kr. 0</v>
      </c>
    </row>
    <row r="6" spans="2:3" ht="15.5" x14ac:dyDescent="0.35">
      <c r="B6" s="38" t="s">
        <v>2</v>
      </c>
      <c r="C6" s="139"/>
    </row>
    <row r="7" spans="2:3" ht="15.5" x14ac:dyDescent="0.35">
      <c r="B7" s="38" t="s">
        <v>3</v>
      </c>
      <c r="C7" s="140"/>
    </row>
    <row r="8" spans="2:3" ht="15.5" x14ac:dyDescent="0.35">
      <c r="B8" s="38" t="s">
        <v>4</v>
      </c>
      <c r="C8" s="141"/>
    </row>
    <row r="9" spans="2:3" ht="15.5" x14ac:dyDescent="0.35">
      <c r="B9" s="38" t="s">
        <v>32</v>
      </c>
      <c r="C9" s="141"/>
    </row>
    <row r="10" spans="2:3" ht="15.5" x14ac:dyDescent="0.35">
      <c r="B10" s="38" t="s">
        <v>130</v>
      </c>
      <c r="C10" s="141"/>
    </row>
    <row r="11" spans="2:3" ht="15.5" x14ac:dyDescent="0.35">
      <c r="B11" s="38" t="s">
        <v>131</v>
      </c>
      <c r="C11" s="141"/>
    </row>
    <row r="12" spans="2:3" ht="15.5" x14ac:dyDescent="0.35">
      <c r="B12" s="38" t="s">
        <v>5</v>
      </c>
      <c r="C12" s="141"/>
    </row>
    <row r="13" spans="2:3" ht="15.5" x14ac:dyDescent="0.35">
      <c r="B13" s="38" t="s">
        <v>6</v>
      </c>
      <c r="C13" s="141"/>
    </row>
    <row r="14" spans="2:3" ht="15.5" x14ac:dyDescent="0.35">
      <c r="B14" s="38" t="s">
        <v>7</v>
      </c>
      <c r="C14" s="141"/>
    </row>
    <row r="15" spans="2:3" ht="15.5" x14ac:dyDescent="0.35">
      <c r="B15" s="38" t="s">
        <v>8</v>
      </c>
      <c r="C15" s="142"/>
    </row>
    <row r="16" spans="2:3" ht="15.5" x14ac:dyDescent="0.35">
      <c r="B16" s="38" t="s">
        <v>9</v>
      </c>
      <c r="C16" s="142"/>
    </row>
    <row r="17" spans="2:3" ht="15.5" x14ac:dyDescent="0.35">
      <c r="B17" s="38" t="s">
        <v>10</v>
      </c>
      <c r="C17" s="142"/>
    </row>
    <row r="18" spans="2:3" ht="15.5" x14ac:dyDescent="0.35">
      <c r="B18" s="1"/>
      <c r="C18" s="1"/>
    </row>
  </sheetData>
  <mergeCells count="2">
    <mergeCell ref="B2:C2"/>
    <mergeCell ref="B4:C4"/>
  </mergeCells>
  <dataValidations count="1">
    <dataValidation type="decimal" allowBlank="1" showInputMessage="1" showErrorMessage="1" errorTitle="Fejl i indtastning" error="Der må kun indtastes et positivt tal." sqref="C12:C14" xr:uid="{91C95E08-D3F4-4B30-AC1C-0CE578057BEC}">
      <formula1>0</formula1>
      <formula2>1000000</formula2>
    </dataValidation>
  </dataValidations>
  <pageMargins left="0.7" right="0.7" top="0.75" bottom="0.75" header="0.3" footer="0.3"/>
  <pageSetup paperSize="9" scale="9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1">
    <tabColor rgb="FFA8D69C"/>
    <pageSetUpPr fitToPage="1"/>
  </sheetPr>
  <dimension ref="B1:O424"/>
  <sheetViews>
    <sheetView zoomScale="115" zoomScaleNormal="115" workbookViewId="0">
      <pane ySplit="8" topLeftCell="A15" activePane="bottomLeft" state="frozen"/>
      <selection pane="bottomLeft" activeCell="B8" sqref="B8"/>
    </sheetView>
  </sheetViews>
  <sheetFormatPr defaultColWidth="9.1796875" defaultRowHeight="12.5" x14ac:dyDescent="0.25"/>
  <cols>
    <col min="1" max="1" width="5.1796875" style="11" customWidth="1"/>
    <col min="2" max="2" width="14.81640625" style="64" customWidth="1"/>
    <col min="3" max="3" width="12.453125" style="62" customWidth="1"/>
    <col min="4" max="4" width="49.26953125" style="55" customWidth="1"/>
    <col min="5" max="5" width="18.54296875" style="56" customWidth="1"/>
    <col min="6" max="6" width="31.1796875" style="57" customWidth="1"/>
    <col min="7" max="7" width="18.26953125" style="57" customWidth="1"/>
    <col min="8" max="8" width="11.1796875" style="58" bestFit="1" customWidth="1"/>
    <col min="9" max="9" width="11.81640625" style="58" bestFit="1" customWidth="1"/>
    <col min="10" max="10" width="10.81640625" style="61" customWidth="1"/>
    <col min="11" max="11" width="10.1796875" style="11" bestFit="1" customWidth="1"/>
    <col min="12" max="12" width="10" style="11" bestFit="1" customWidth="1"/>
    <col min="13" max="16384" width="9.1796875" style="11"/>
  </cols>
  <sheetData>
    <row r="1" spans="2:15" ht="33" customHeight="1" x14ac:dyDescent="0.25">
      <c r="B1" s="169" t="str">
        <f>"Daglig bogføring for "&amp;Stamoplysninger!C6</f>
        <v xml:space="preserve">Daglig bogføring for </v>
      </c>
      <c r="C1" s="169"/>
      <c r="D1" s="169"/>
      <c r="E1" s="169"/>
      <c r="F1" s="169"/>
      <c r="G1" s="169"/>
      <c r="H1" s="169"/>
      <c r="I1" s="169"/>
      <c r="J1" s="169"/>
    </row>
    <row r="2" spans="2:15" ht="13.5" customHeight="1" thickBot="1" x14ac:dyDescent="0.3">
      <c r="B2" s="87"/>
      <c r="C2" s="87"/>
      <c r="D2" s="87"/>
      <c r="E2" s="87"/>
      <c r="F2" s="87"/>
      <c r="G2" s="87"/>
      <c r="H2" s="87"/>
      <c r="I2" s="87"/>
      <c r="J2" s="87"/>
    </row>
    <row r="3" spans="2:15" s="9" customFormat="1" ht="14.25" customHeight="1" thickBot="1" x14ac:dyDescent="0.35">
      <c r="B3" s="123" t="str">
        <f>"Saldo i "&amp;Lister!A22&amp;":"</f>
        <v>Saldo i Bank:</v>
      </c>
      <c r="C3" s="129">
        <f>SUMIF(J:J,Lister!A22,H:H)-SUMIF(J:J,Lister!A22,I:I)+Stamoplysninger!C9</f>
        <v>0</v>
      </c>
      <c r="D3" s="125" t="s">
        <v>4</v>
      </c>
      <c r="E3" s="48">
        <f>+Årsregnskab!H38</f>
        <v>0</v>
      </c>
      <c r="G3" s="132" t="s">
        <v>132</v>
      </c>
      <c r="H3" s="134">
        <f>+Årsregnskab!H14</f>
        <v>0</v>
      </c>
    </row>
    <row r="4" spans="2:15" s="9" customFormat="1" ht="14.25" customHeight="1" x14ac:dyDescent="0.3">
      <c r="B4" s="126" t="str">
        <f>"Saldo i "&amp;Lister!A23&amp;":"</f>
        <v>Saldo i Bank 2:</v>
      </c>
      <c r="C4" s="130">
        <f>SUMIF(J:J,Lister!A23,H:H)-SUMIF(J:J,Lister!A23,I:I)+Stamoplysninger!C10</f>
        <v>0</v>
      </c>
      <c r="D4" s="128"/>
      <c r="E4" s="124"/>
      <c r="G4" s="136" t="s">
        <v>133</v>
      </c>
      <c r="H4" s="137">
        <f>+Årsregnskab!H24</f>
        <v>0</v>
      </c>
    </row>
    <row r="5" spans="2:15" s="9" customFormat="1" ht="14.25" customHeight="1" thickBot="1" x14ac:dyDescent="0.35">
      <c r="B5" s="127" t="str">
        <f>"Saldo i "&amp;Lister!A24&amp;":"</f>
        <v>Saldo i Bank 3:</v>
      </c>
      <c r="C5" s="131">
        <f>SUMIF(J:J,Lister!A24,H:H)-SUMIF(J:J,Lister!A24,I:I)+Stamoplysninger!C11</f>
        <v>0</v>
      </c>
      <c r="E5" s="49"/>
      <c r="G5" s="133" t="s">
        <v>134</v>
      </c>
      <c r="H5" s="135">
        <f>H3+H4</f>
        <v>0</v>
      </c>
      <c r="K5" s="168" t="str">
        <f>IF(Årsregnskab!H41-Årsregnskab!H55=0,"","Regnskabet stemmer ikke - Husk modkonto på posteringerne.")</f>
        <v/>
      </c>
      <c r="L5" s="168"/>
      <c r="M5" s="168"/>
      <c r="N5" s="168"/>
      <c r="O5" s="168"/>
    </row>
    <row r="6" spans="2:15" s="9" customFormat="1" ht="13" thickBot="1" x14ac:dyDescent="0.3">
      <c r="B6" s="63"/>
      <c r="C6" s="50"/>
      <c r="D6" s="51"/>
      <c r="E6" s="52"/>
      <c r="F6" s="23"/>
      <c r="G6" s="23"/>
      <c r="H6" s="23"/>
      <c r="I6" s="23"/>
      <c r="J6" s="53"/>
      <c r="K6" s="168"/>
      <c r="L6" s="168"/>
      <c r="M6" s="168"/>
      <c r="N6" s="168"/>
      <c r="O6" s="168"/>
    </row>
    <row r="7" spans="2:15" s="9" customFormat="1" ht="13" x14ac:dyDescent="0.3">
      <c r="B7" s="117" t="s">
        <v>33</v>
      </c>
      <c r="C7" s="118" t="s">
        <v>28</v>
      </c>
      <c r="D7" s="119" t="s">
        <v>34</v>
      </c>
      <c r="E7" s="119" t="s">
        <v>53</v>
      </c>
      <c r="F7" s="120" t="s">
        <v>35</v>
      </c>
      <c r="G7" s="120" t="s">
        <v>125</v>
      </c>
      <c r="H7" s="120" t="s">
        <v>13</v>
      </c>
      <c r="I7" s="121" t="s">
        <v>15</v>
      </c>
      <c r="J7" s="122" t="s">
        <v>36</v>
      </c>
      <c r="K7" s="12"/>
    </row>
    <row r="8" spans="2:15" s="89" customFormat="1" ht="60.5" thickBot="1" x14ac:dyDescent="0.35">
      <c r="B8" s="108" t="s">
        <v>140</v>
      </c>
      <c r="C8" s="108" t="s">
        <v>88</v>
      </c>
      <c r="D8" s="109"/>
      <c r="E8" s="110" t="s">
        <v>124</v>
      </c>
      <c r="F8" s="111"/>
      <c r="G8" s="115" t="s">
        <v>126</v>
      </c>
      <c r="H8" s="111"/>
      <c r="I8" s="112"/>
      <c r="J8" s="116" t="s">
        <v>135</v>
      </c>
      <c r="K8" s="90"/>
    </row>
    <row r="9" spans="2:15" x14ac:dyDescent="0.25">
      <c r="B9" s="64" t="str">
        <f>IF(D9&gt;0,1,"")</f>
        <v/>
      </c>
      <c r="J9" s="59"/>
    </row>
    <row r="10" spans="2:15" x14ac:dyDescent="0.25">
      <c r="B10" s="64" t="str">
        <f t="shared" ref="B10:B15" si="0">IF(D10&gt;1,B9+1,"")</f>
        <v/>
      </c>
      <c r="C10" s="54"/>
      <c r="J10" s="59"/>
    </row>
    <row r="11" spans="2:15" x14ac:dyDescent="0.25">
      <c r="B11" s="64" t="str">
        <f t="shared" si="0"/>
        <v/>
      </c>
      <c r="C11" s="54"/>
      <c r="J11" s="59"/>
    </row>
    <row r="12" spans="2:15" x14ac:dyDescent="0.25">
      <c r="B12" s="64" t="str">
        <f t="shared" si="0"/>
        <v/>
      </c>
      <c r="C12" s="54"/>
      <c r="J12" s="59"/>
    </row>
    <row r="13" spans="2:15" x14ac:dyDescent="0.25">
      <c r="B13" s="64" t="str">
        <f t="shared" si="0"/>
        <v/>
      </c>
      <c r="C13" s="54"/>
      <c r="J13" s="59"/>
    </row>
    <row r="14" spans="2:15" x14ac:dyDescent="0.25">
      <c r="B14" s="64" t="str">
        <f t="shared" si="0"/>
        <v/>
      </c>
      <c r="C14" s="54"/>
      <c r="J14" s="59"/>
    </row>
    <row r="15" spans="2:15" x14ac:dyDescent="0.25">
      <c r="B15" s="64" t="str">
        <f t="shared" si="0"/>
        <v/>
      </c>
      <c r="C15" s="54"/>
      <c r="J15" s="59"/>
    </row>
    <row r="16" spans="2:15" x14ac:dyDescent="0.25">
      <c r="B16" s="64" t="str">
        <f t="shared" ref="B16:B30" si="1">IF(D16&gt;1,B15+1,"")</f>
        <v/>
      </c>
      <c r="C16" s="54"/>
      <c r="J16" s="59"/>
      <c r="L16" s="13"/>
    </row>
    <row r="17" spans="2:10" x14ac:dyDescent="0.25">
      <c r="B17" s="64" t="str">
        <f t="shared" ref="B17:B22" si="2">IF(D17&gt;1,B16+1,"")</f>
        <v/>
      </c>
      <c r="C17" s="54"/>
    </row>
    <row r="18" spans="2:10" x14ac:dyDescent="0.25">
      <c r="B18" s="64" t="str">
        <f t="shared" si="2"/>
        <v/>
      </c>
      <c r="C18" s="54"/>
      <c r="J18" s="59"/>
    </row>
    <row r="19" spans="2:10" x14ac:dyDescent="0.25">
      <c r="B19" s="64" t="str">
        <f t="shared" si="2"/>
        <v/>
      </c>
      <c r="C19" s="54"/>
    </row>
    <row r="20" spans="2:10" x14ac:dyDescent="0.25">
      <c r="B20" s="64" t="str">
        <f t="shared" si="2"/>
        <v/>
      </c>
      <c r="C20" s="54"/>
      <c r="J20" s="59"/>
    </row>
    <row r="21" spans="2:10" x14ac:dyDescent="0.25">
      <c r="B21" s="64" t="str">
        <f t="shared" si="2"/>
        <v/>
      </c>
      <c r="C21" s="54"/>
    </row>
    <row r="22" spans="2:10" x14ac:dyDescent="0.25">
      <c r="B22" s="64" t="str">
        <f t="shared" si="2"/>
        <v/>
      </c>
      <c r="C22" s="54"/>
      <c r="J22" s="59"/>
    </row>
    <row r="23" spans="2:10" x14ac:dyDescent="0.25">
      <c r="B23" s="64" t="str">
        <f t="shared" si="1"/>
        <v/>
      </c>
      <c r="C23" s="54"/>
      <c r="J23" s="59"/>
    </row>
    <row r="24" spans="2:10" x14ac:dyDescent="0.25">
      <c r="B24" s="64" t="str">
        <f t="shared" si="1"/>
        <v/>
      </c>
      <c r="C24" s="54"/>
      <c r="J24" s="59"/>
    </row>
    <row r="25" spans="2:10" x14ac:dyDescent="0.25">
      <c r="B25" s="64" t="str">
        <f t="shared" si="1"/>
        <v/>
      </c>
      <c r="C25" s="54"/>
      <c r="J25" s="59"/>
    </row>
    <row r="26" spans="2:10" x14ac:dyDescent="0.25">
      <c r="B26" s="64" t="str">
        <f t="shared" si="1"/>
        <v/>
      </c>
      <c r="C26" s="54"/>
      <c r="J26" s="59"/>
    </row>
    <row r="27" spans="2:10" x14ac:dyDescent="0.25">
      <c r="B27" s="64" t="str">
        <f t="shared" si="1"/>
        <v/>
      </c>
      <c r="C27" s="54"/>
      <c r="J27" s="59"/>
    </row>
    <row r="28" spans="2:10" x14ac:dyDescent="0.25">
      <c r="B28" s="64" t="str">
        <f t="shared" si="1"/>
        <v/>
      </c>
      <c r="C28" s="54"/>
      <c r="J28" s="59"/>
    </row>
    <row r="29" spans="2:10" x14ac:dyDescent="0.25">
      <c r="B29" s="64" t="str">
        <f t="shared" si="1"/>
        <v/>
      </c>
      <c r="C29" s="54"/>
      <c r="J29" s="59"/>
    </row>
    <row r="30" spans="2:10" x14ac:dyDescent="0.25">
      <c r="B30" s="64" t="str">
        <f t="shared" si="1"/>
        <v/>
      </c>
      <c r="C30" s="54"/>
      <c r="J30" s="59"/>
    </row>
    <row r="31" spans="2:10" x14ac:dyDescent="0.25">
      <c r="B31" s="64" t="str">
        <f t="shared" ref="B31:B74" si="3">IF(D31&gt;1,B30+1,"")</f>
        <v/>
      </c>
      <c r="C31" s="54"/>
    </row>
    <row r="32" spans="2:10" x14ac:dyDescent="0.25">
      <c r="B32" s="64" t="str">
        <f t="shared" si="3"/>
        <v/>
      </c>
      <c r="C32" s="54"/>
      <c r="J32" s="59"/>
    </row>
    <row r="33" spans="2:10" x14ac:dyDescent="0.25">
      <c r="B33" s="64" t="str">
        <f t="shared" si="3"/>
        <v/>
      </c>
      <c r="C33" s="54"/>
    </row>
    <row r="34" spans="2:10" x14ac:dyDescent="0.25">
      <c r="B34" s="64" t="str">
        <f t="shared" si="3"/>
        <v/>
      </c>
      <c r="C34" s="54"/>
      <c r="J34" s="59"/>
    </row>
    <row r="35" spans="2:10" x14ac:dyDescent="0.25">
      <c r="B35" s="64" t="str">
        <f t="shared" si="3"/>
        <v/>
      </c>
      <c r="C35" s="54"/>
    </row>
    <row r="36" spans="2:10" x14ac:dyDescent="0.25">
      <c r="B36" s="64" t="str">
        <f t="shared" si="3"/>
        <v/>
      </c>
      <c r="C36" s="54"/>
      <c r="J36" s="59"/>
    </row>
    <row r="37" spans="2:10" x14ac:dyDescent="0.25">
      <c r="B37" s="64" t="str">
        <f t="shared" si="3"/>
        <v/>
      </c>
      <c r="C37" s="54"/>
      <c r="J37" s="59"/>
    </row>
    <row r="38" spans="2:10" x14ac:dyDescent="0.25">
      <c r="B38" s="64" t="str">
        <f t="shared" si="3"/>
        <v/>
      </c>
      <c r="C38" s="54"/>
      <c r="J38" s="59"/>
    </row>
    <row r="39" spans="2:10" x14ac:dyDescent="0.25">
      <c r="B39" s="64" t="str">
        <f t="shared" si="3"/>
        <v/>
      </c>
      <c r="C39" s="54"/>
      <c r="J39" s="59"/>
    </row>
    <row r="40" spans="2:10" x14ac:dyDescent="0.25">
      <c r="B40" s="64" t="str">
        <f t="shared" si="3"/>
        <v/>
      </c>
      <c r="C40" s="54"/>
      <c r="J40" s="59"/>
    </row>
    <row r="41" spans="2:10" x14ac:dyDescent="0.25">
      <c r="B41" s="64" t="str">
        <f t="shared" si="3"/>
        <v/>
      </c>
      <c r="C41" s="54"/>
      <c r="J41" s="59"/>
    </row>
    <row r="42" spans="2:10" x14ac:dyDescent="0.25">
      <c r="B42" s="64" t="str">
        <f t="shared" si="3"/>
        <v/>
      </c>
      <c r="C42" s="54"/>
      <c r="J42" s="59"/>
    </row>
    <row r="43" spans="2:10" x14ac:dyDescent="0.25">
      <c r="B43" s="64" t="str">
        <f t="shared" si="3"/>
        <v/>
      </c>
      <c r="C43" s="54"/>
      <c r="J43" s="59"/>
    </row>
    <row r="44" spans="2:10" x14ac:dyDescent="0.25">
      <c r="B44" s="64" t="str">
        <f t="shared" si="3"/>
        <v/>
      </c>
      <c r="C44" s="54"/>
      <c r="J44" s="59"/>
    </row>
    <row r="45" spans="2:10" x14ac:dyDescent="0.25">
      <c r="B45" s="64" t="str">
        <f t="shared" si="3"/>
        <v/>
      </c>
      <c r="C45" s="54"/>
    </row>
    <row r="46" spans="2:10" x14ac:dyDescent="0.25">
      <c r="B46" s="64" t="str">
        <f t="shared" si="3"/>
        <v/>
      </c>
      <c r="C46" s="54"/>
      <c r="J46" s="59"/>
    </row>
    <row r="47" spans="2:10" x14ac:dyDescent="0.25">
      <c r="B47" s="64" t="str">
        <f t="shared" si="3"/>
        <v/>
      </c>
      <c r="C47" s="54"/>
    </row>
    <row r="48" spans="2:10" x14ac:dyDescent="0.25">
      <c r="B48" s="64" t="str">
        <f t="shared" si="3"/>
        <v/>
      </c>
      <c r="C48" s="54"/>
      <c r="J48" s="59"/>
    </row>
    <row r="49" spans="2:10" x14ac:dyDescent="0.25">
      <c r="B49" s="64" t="str">
        <f t="shared" si="3"/>
        <v/>
      </c>
      <c r="C49" s="54"/>
    </row>
    <row r="50" spans="2:10" x14ac:dyDescent="0.25">
      <c r="B50" s="64" t="str">
        <f t="shared" si="3"/>
        <v/>
      </c>
      <c r="C50" s="54"/>
      <c r="J50" s="59"/>
    </row>
    <row r="51" spans="2:10" x14ac:dyDescent="0.25">
      <c r="B51" s="64" t="str">
        <f t="shared" si="3"/>
        <v/>
      </c>
      <c r="C51" s="54"/>
      <c r="J51" s="59"/>
    </row>
    <row r="52" spans="2:10" x14ac:dyDescent="0.25">
      <c r="B52" s="64" t="str">
        <f t="shared" si="3"/>
        <v/>
      </c>
      <c r="C52" s="54"/>
      <c r="J52" s="59"/>
    </row>
    <row r="53" spans="2:10" x14ac:dyDescent="0.25">
      <c r="B53" s="64" t="str">
        <f t="shared" si="3"/>
        <v/>
      </c>
      <c r="C53" s="54"/>
      <c r="J53" s="59"/>
    </row>
    <row r="54" spans="2:10" x14ac:dyDescent="0.25">
      <c r="B54" s="64" t="str">
        <f t="shared" si="3"/>
        <v/>
      </c>
      <c r="C54" s="54"/>
      <c r="J54" s="59"/>
    </row>
    <row r="55" spans="2:10" x14ac:dyDescent="0.25">
      <c r="B55" s="64" t="str">
        <f t="shared" si="3"/>
        <v/>
      </c>
      <c r="C55" s="54"/>
      <c r="J55" s="59"/>
    </row>
    <row r="56" spans="2:10" x14ac:dyDescent="0.25">
      <c r="B56" s="64" t="str">
        <f t="shared" si="3"/>
        <v/>
      </c>
      <c r="C56" s="54"/>
      <c r="J56" s="59"/>
    </row>
    <row r="57" spans="2:10" x14ac:dyDescent="0.25">
      <c r="B57" s="64" t="str">
        <f t="shared" si="3"/>
        <v/>
      </c>
      <c r="C57" s="54"/>
      <c r="J57" s="59"/>
    </row>
    <row r="58" spans="2:10" x14ac:dyDescent="0.25">
      <c r="B58" s="64" t="str">
        <f t="shared" si="3"/>
        <v/>
      </c>
      <c r="C58" s="54"/>
      <c r="J58" s="59"/>
    </row>
    <row r="59" spans="2:10" x14ac:dyDescent="0.25">
      <c r="B59" s="64" t="str">
        <f t="shared" si="3"/>
        <v/>
      </c>
      <c r="C59" s="54"/>
    </row>
    <row r="60" spans="2:10" x14ac:dyDescent="0.25">
      <c r="B60" s="64" t="str">
        <f t="shared" si="3"/>
        <v/>
      </c>
      <c r="C60" s="54"/>
      <c r="J60" s="59"/>
    </row>
    <row r="61" spans="2:10" x14ac:dyDescent="0.25">
      <c r="B61" s="64" t="str">
        <f t="shared" si="3"/>
        <v/>
      </c>
      <c r="C61" s="54"/>
    </row>
    <row r="62" spans="2:10" x14ac:dyDescent="0.25">
      <c r="B62" s="64" t="str">
        <f t="shared" si="3"/>
        <v/>
      </c>
      <c r="C62" s="54"/>
      <c r="J62" s="59"/>
    </row>
    <row r="63" spans="2:10" x14ac:dyDescent="0.25">
      <c r="B63" s="64" t="str">
        <f t="shared" si="3"/>
        <v/>
      </c>
      <c r="C63" s="54"/>
    </row>
    <row r="64" spans="2:10" x14ac:dyDescent="0.25">
      <c r="B64" s="64" t="str">
        <f t="shared" si="3"/>
        <v/>
      </c>
      <c r="C64" s="54"/>
      <c r="J64" s="59"/>
    </row>
    <row r="65" spans="2:10" x14ac:dyDescent="0.25">
      <c r="B65" s="64" t="str">
        <f t="shared" si="3"/>
        <v/>
      </c>
      <c r="C65" s="54"/>
      <c r="J65" s="59"/>
    </row>
    <row r="66" spans="2:10" x14ac:dyDescent="0.25">
      <c r="B66" s="64" t="str">
        <f t="shared" si="3"/>
        <v/>
      </c>
      <c r="C66" s="54"/>
      <c r="J66" s="59"/>
    </row>
    <row r="67" spans="2:10" x14ac:dyDescent="0.25">
      <c r="B67" s="64" t="str">
        <f t="shared" si="3"/>
        <v/>
      </c>
      <c r="C67" s="54"/>
      <c r="J67" s="59"/>
    </row>
    <row r="68" spans="2:10" x14ac:dyDescent="0.25">
      <c r="B68" s="64" t="str">
        <f t="shared" si="3"/>
        <v/>
      </c>
      <c r="C68" s="54"/>
      <c r="J68" s="59"/>
    </row>
    <row r="69" spans="2:10" x14ac:dyDescent="0.25">
      <c r="B69" s="64" t="str">
        <f t="shared" si="3"/>
        <v/>
      </c>
      <c r="C69" s="54"/>
      <c r="J69" s="59"/>
    </row>
    <row r="70" spans="2:10" x14ac:dyDescent="0.25">
      <c r="B70" s="64" t="str">
        <f t="shared" si="3"/>
        <v/>
      </c>
      <c r="C70" s="54"/>
      <c r="J70" s="59"/>
    </row>
    <row r="71" spans="2:10" x14ac:dyDescent="0.25">
      <c r="B71" s="64" t="str">
        <f t="shared" si="3"/>
        <v/>
      </c>
      <c r="C71" s="54"/>
      <c r="J71" s="59"/>
    </row>
    <row r="72" spans="2:10" x14ac:dyDescent="0.25">
      <c r="B72" s="64" t="str">
        <f t="shared" si="3"/>
        <v/>
      </c>
      <c r="C72" s="54"/>
      <c r="J72" s="59"/>
    </row>
    <row r="73" spans="2:10" x14ac:dyDescent="0.25">
      <c r="B73" s="64" t="str">
        <f t="shared" si="3"/>
        <v/>
      </c>
      <c r="C73" s="54"/>
    </row>
    <row r="74" spans="2:10" x14ac:dyDescent="0.25">
      <c r="B74" s="64" t="str">
        <f t="shared" si="3"/>
        <v/>
      </c>
      <c r="C74" s="54"/>
      <c r="J74" s="59"/>
    </row>
    <row r="75" spans="2:10" x14ac:dyDescent="0.25">
      <c r="B75" s="64" t="str">
        <f t="shared" ref="B75:B138" si="4">IF(D75&gt;1,B74+1,"")</f>
        <v/>
      </c>
      <c r="C75" s="54"/>
    </row>
    <row r="76" spans="2:10" x14ac:dyDescent="0.25">
      <c r="B76" s="64" t="str">
        <f t="shared" si="4"/>
        <v/>
      </c>
      <c r="C76" s="54"/>
      <c r="J76" s="59"/>
    </row>
    <row r="77" spans="2:10" x14ac:dyDescent="0.25">
      <c r="B77" s="64" t="str">
        <f t="shared" si="4"/>
        <v/>
      </c>
      <c r="C77" s="54"/>
    </row>
    <row r="78" spans="2:10" x14ac:dyDescent="0.25">
      <c r="B78" s="64" t="str">
        <f t="shared" si="4"/>
        <v/>
      </c>
      <c r="C78" s="54"/>
      <c r="J78" s="59"/>
    </row>
    <row r="79" spans="2:10" x14ac:dyDescent="0.25">
      <c r="B79" s="64" t="str">
        <f t="shared" si="4"/>
        <v/>
      </c>
      <c r="C79" s="54"/>
      <c r="J79" s="59"/>
    </row>
    <row r="80" spans="2:10" x14ac:dyDescent="0.25">
      <c r="B80" s="64" t="str">
        <f t="shared" si="4"/>
        <v/>
      </c>
      <c r="C80" s="54"/>
      <c r="J80" s="59"/>
    </row>
    <row r="81" spans="2:10" x14ac:dyDescent="0.25">
      <c r="B81" s="64" t="str">
        <f t="shared" si="4"/>
        <v/>
      </c>
      <c r="C81" s="54"/>
      <c r="J81" s="59"/>
    </row>
    <row r="82" spans="2:10" x14ac:dyDescent="0.25">
      <c r="B82" s="64" t="str">
        <f t="shared" si="4"/>
        <v/>
      </c>
      <c r="C82" s="54"/>
      <c r="J82" s="59"/>
    </row>
    <row r="83" spans="2:10" x14ac:dyDescent="0.25">
      <c r="B83" s="64" t="str">
        <f t="shared" si="4"/>
        <v/>
      </c>
      <c r="C83" s="54"/>
      <c r="J83" s="59"/>
    </row>
    <row r="84" spans="2:10" x14ac:dyDescent="0.25">
      <c r="B84" s="64" t="str">
        <f t="shared" si="4"/>
        <v/>
      </c>
      <c r="C84" s="54"/>
      <c r="J84" s="59"/>
    </row>
    <row r="85" spans="2:10" x14ac:dyDescent="0.25">
      <c r="B85" s="64" t="str">
        <f t="shared" si="4"/>
        <v/>
      </c>
      <c r="C85" s="54"/>
      <c r="J85" s="59"/>
    </row>
    <row r="86" spans="2:10" x14ac:dyDescent="0.25">
      <c r="B86" s="64" t="str">
        <f t="shared" si="4"/>
        <v/>
      </c>
      <c r="C86" s="54"/>
      <c r="J86" s="59"/>
    </row>
    <row r="87" spans="2:10" x14ac:dyDescent="0.25">
      <c r="B87" s="64" t="str">
        <f t="shared" si="4"/>
        <v/>
      </c>
      <c r="C87" s="54"/>
    </row>
    <row r="88" spans="2:10" x14ac:dyDescent="0.25">
      <c r="B88" s="64" t="str">
        <f t="shared" si="4"/>
        <v/>
      </c>
      <c r="C88" s="54"/>
      <c r="J88" s="59"/>
    </row>
    <row r="89" spans="2:10" x14ac:dyDescent="0.25">
      <c r="B89" s="64" t="str">
        <f t="shared" si="4"/>
        <v/>
      </c>
      <c r="C89" s="54"/>
    </row>
    <row r="90" spans="2:10" x14ac:dyDescent="0.25">
      <c r="B90" s="64" t="str">
        <f t="shared" si="4"/>
        <v/>
      </c>
      <c r="C90" s="54"/>
      <c r="J90" s="59"/>
    </row>
    <row r="91" spans="2:10" x14ac:dyDescent="0.25">
      <c r="B91" s="64" t="str">
        <f t="shared" si="4"/>
        <v/>
      </c>
      <c r="C91" s="54"/>
    </row>
    <row r="92" spans="2:10" x14ac:dyDescent="0.25">
      <c r="B92" s="64" t="str">
        <f t="shared" si="4"/>
        <v/>
      </c>
      <c r="C92" s="54"/>
      <c r="J92" s="59"/>
    </row>
    <row r="93" spans="2:10" x14ac:dyDescent="0.25">
      <c r="B93" s="64" t="str">
        <f t="shared" si="4"/>
        <v/>
      </c>
      <c r="C93" s="54"/>
      <c r="J93" s="59"/>
    </row>
    <row r="94" spans="2:10" x14ac:dyDescent="0.25">
      <c r="B94" s="64" t="str">
        <f t="shared" si="4"/>
        <v/>
      </c>
      <c r="C94" s="54"/>
      <c r="J94" s="59"/>
    </row>
    <row r="95" spans="2:10" x14ac:dyDescent="0.25">
      <c r="B95" s="64" t="str">
        <f t="shared" si="4"/>
        <v/>
      </c>
      <c r="C95" s="54"/>
      <c r="J95" s="59"/>
    </row>
    <row r="96" spans="2:10" x14ac:dyDescent="0.25">
      <c r="B96" s="64" t="str">
        <f t="shared" si="4"/>
        <v/>
      </c>
      <c r="C96" s="54"/>
      <c r="J96" s="59"/>
    </row>
    <row r="97" spans="2:10" x14ac:dyDescent="0.25">
      <c r="B97" s="64" t="str">
        <f t="shared" si="4"/>
        <v/>
      </c>
      <c r="C97" s="54"/>
      <c r="J97" s="59"/>
    </row>
    <row r="98" spans="2:10" x14ac:dyDescent="0.25">
      <c r="B98" s="64" t="str">
        <f t="shared" si="4"/>
        <v/>
      </c>
      <c r="C98" s="54"/>
      <c r="J98" s="59"/>
    </row>
    <row r="99" spans="2:10" x14ac:dyDescent="0.25">
      <c r="B99" s="64" t="str">
        <f t="shared" si="4"/>
        <v/>
      </c>
      <c r="C99" s="54"/>
      <c r="J99" s="59"/>
    </row>
    <row r="100" spans="2:10" x14ac:dyDescent="0.25">
      <c r="B100" s="64" t="str">
        <f t="shared" si="4"/>
        <v/>
      </c>
      <c r="C100" s="54"/>
      <c r="J100" s="59"/>
    </row>
    <row r="101" spans="2:10" x14ac:dyDescent="0.25">
      <c r="B101" s="64" t="str">
        <f t="shared" si="4"/>
        <v/>
      </c>
      <c r="C101" s="54"/>
    </row>
    <row r="102" spans="2:10" x14ac:dyDescent="0.25">
      <c r="B102" s="64" t="str">
        <f t="shared" si="4"/>
        <v/>
      </c>
      <c r="C102" s="54"/>
      <c r="J102" s="59"/>
    </row>
    <row r="103" spans="2:10" x14ac:dyDescent="0.25">
      <c r="B103" s="64" t="str">
        <f t="shared" si="4"/>
        <v/>
      </c>
      <c r="C103" s="54"/>
    </row>
    <row r="104" spans="2:10" x14ac:dyDescent="0.25">
      <c r="B104" s="64" t="str">
        <f t="shared" si="4"/>
        <v/>
      </c>
      <c r="C104" s="54"/>
      <c r="J104" s="59"/>
    </row>
    <row r="105" spans="2:10" x14ac:dyDescent="0.25">
      <c r="B105" s="64" t="str">
        <f t="shared" si="4"/>
        <v/>
      </c>
      <c r="C105" s="54"/>
    </row>
    <row r="106" spans="2:10" x14ac:dyDescent="0.25">
      <c r="B106" s="64" t="str">
        <f t="shared" si="4"/>
        <v/>
      </c>
      <c r="C106" s="54"/>
      <c r="J106" s="59"/>
    </row>
    <row r="107" spans="2:10" x14ac:dyDescent="0.25">
      <c r="B107" s="64" t="str">
        <f t="shared" si="4"/>
        <v/>
      </c>
      <c r="C107" s="54"/>
      <c r="J107" s="59"/>
    </row>
    <row r="108" spans="2:10" x14ac:dyDescent="0.25">
      <c r="B108" s="64" t="str">
        <f t="shared" si="4"/>
        <v/>
      </c>
      <c r="C108" s="54"/>
      <c r="J108" s="59"/>
    </row>
    <row r="109" spans="2:10" x14ac:dyDescent="0.25">
      <c r="B109" s="64" t="str">
        <f t="shared" si="4"/>
        <v/>
      </c>
      <c r="C109" s="54"/>
      <c r="J109" s="59"/>
    </row>
    <row r="110" spans="2:10" x14ac:dyDescent="0.25">
      <c r="B110" s="64" t="str">
        <f t="shared" si="4"/>
        <v/>
      </c>
      <c r="C110" s="54"/>
      <c r="J110" s="59"/>
    </row>
    <row r="111" spans="2:10" x14ac:dyDescent="0.25">
      <c r="B111" s="64" t="str">
        <f t="shared" si="4"/>
        <v/>
      </c>
      <c r="C111" s="54"/>
      <c r="J111" s="59"/>
    </row>
    <row r="112" spans="2:10" x14ac:dyDescent="0.25">
      <c r="B112" s="64" t="str">
        <f t="shared" si="4"/>
        <v/>
      </c>
      <c r="C112" s="54"/>
      <c r="J112" s="59"/>
    </row>
    <row r="113" spans="2:10" x14ac:dyDescent="0.25">
      <c r="B113" s="64" t="str">
        <f t="shared" si="4"/>
        <v/>
      </c>
      <c r="C113" s="54"/>
      <c r="J113" s="59"/>
    </row>
    <row r="114" spans="2:10" x14ac:dyDescent="0.25">
      <c r="B114" s="64" t="str">
        <f t="shared" si="4"/>
        <v/>
      </c>
      <c r="C114" s="54"/>
      <c r="J114" s="59"/>
    </row>
    <row r="115" spans="2:10" x14ac:dyDescent="0.25">
      <c r="B115" s="64" t="str">
        <f t="shared" si="4"/>
        <v/>
      </c>
      <c r="C115" s="54"/>
    </row>
    <row r="116" spans="2:10" x14ac:dyDescent="0.25">
      <c r="B116" s="64" t="str">
        <f t="shared" si="4"/>
        <v/>
      </c>
      <c r="C116" s="54"/>
      <c r="J116" s="59"/>
    </row>
    <row r="117" spans="2:10" x14ac:dyDescent="0.25">
      <c r="B117" s="64" t="str">
        <f t="shared" si="4"/>
        <v/>
      </c>
      <c r="C117" s="54"/>
    </row>
    <row r="118" spans="2:10" x14ac:dyDescent="0.25">
      <c r="B118" s="64" t="str">
        <f t="shared" si="4"/>
        <v/>
      </c>
      <c r="C118" s="54"/>
      <c r="J118" s="59"/>
    </row>
    <row r="119" spans="2:10" x14ac:dyDescent="0.25">
      <c r="B119" s="64" t="str">
        <f t="shared" si="4"/>
        <v/>
      </c>
      <c r="C119" s="54"/>
    </row>
    <row r="120" spans="2:10" x14ac:dyDescent="0.25">
      <c r="B120" s="64" t="str">
        <f t="shared" si="4"/>
        <v/>
      </c>
      <c r="C120" s="54"/>
      <c r="J120" s="59"/>
    </row>
    <row r="121" spans="2:10" x14ac:dyDescent="0.25">
      <c r="B121" s="64" t="str">
        <f t="shared" si="4"/>
        <v/>
      </c>
      <c r="C121" s="54"/>
      <c r="J121" s="59"/>
    </row>
    <row r="122" spans="2:10" x14ac:dyDescent="0.25">
      <c r="B122" s="64" t="str">
        <f t="shared" si="4"/>
        <v/>
      </c>
      <c r="C122" s="54"/>
      <c r="J122" s="59"/>
    </row>
    <row r="123" spans="2:10" x14ac:dyDescent="0.25">
      <c r="B123" s="64" t="str">
        <f t="shared" si="4"/>
        <v/>
      </c>
      <c r="C123" s="54"/>
      <c r="J123" s="59"/>
    </row>
    <row r="124" spans="2:10" x14ac:dyDescent="0.25">
      <c r="B124" s="64" t="str">
        <f t="shared" si="4"/>
        <v/>
      </c>
      <c r="C124" s="54"/>
      <c r="J124" s="59"/>
    </row>
    <row r="125" spans="2:10" x14ac:dyDescent="0.25">
      <c r="B125" s="64" t="str">
        <f t="shared" si="4"/>
        <v/>
      </c>
      <c r="C125" s="54"/>
      <c r="J125" s="59"/>
    </row>
    <row r="126" spans="2:10" x14ac:dyDescent="0.25">
      <c r="B126" s="64" t="str">
        <f t="shared" si="4"/>
        <v/>
      </c>
      <c r="C126" s="54"/>
      <c r="J126" s="59"/>
    </row>
    <row r="127" spans="2:10" x14ac:dyDescent="0.25">
      <c r="B127" s="64" t="str">
        <f t="shared" si="4"/>
        <v/>
      </c>
      <c r="C127" s="54"/>
      <c r="J127" s="59"/>
    </row>
    <row r="128" spans="2:10" x14ac:dyDescent="0.25">
      <c r="B128" s="64" t="str">
        <f t="shared" si="4"/>
        <v/>
      </c>
      <c r="C128" s="54"/>
      <c r="J128" s="59"/>
    </row>
    <row r="129" spans="2:10" x14ac:dyDescent="0.25">
      <c r="B129" s="64" t="str">
        <f t="shared" si="4"/>
        <v/>
      </c>
      <c r="C129" s="54"/>
    </row>
    <row r="130" spans="2:10" x14ac:dyDescent="0.25">
      <c r="B130" s="64" t="str">
        <f t="shared" si="4"/>
        <v/>
      </c>
      <c r="C130" s="54"/>
      <c r="J130" s="59"/>
    </row>
    <row r="131" spans="2:10" x14ac:dyDescent="0.25">
      <c r="B131" s="64" t="str">
        <f t="shared" si="4"/>
        <v/>
      </c>
      <c r="C131" s="54"/>
    </row>
    <row r="132" spans="2:10" x14ac:dyDescent="0.25">
      <c r="B132" s="64" t="str">
        <f t="shared" si="4"/>
        <v/>
      </c>
      <c r="C132" s="54"/>
      <c r="J132" s="59"/>
    </row>
    <row r="133" spans="2:10" x14ac:dyDescent="0.25">
      <c r="B133" s="64" t="str">
        <f t="shared" si="4"/>
        <v/>
      </c>
      <c r="C133" s="54"/>
    </row>
    <row r="134" spans="2:10" x14ac:dyDescent="0.25">
      <c r="B134" s="64" t="str">
        <f t="shared" si="4"/>
        <v/>
      </c>
      <c r="C134" s="54"/>
      <c r="J134" s="59"/>
    </row>
    <row r="135" spans="2:10" x14ac:dyDescent="0.25">
      <c r="B135" s="64" t="str">
        <f t="shared" si="4"/>
        <v/>
      </c>
      <c r="C135" s="54"/>
      <c r="J135" s="59"/>
    </row>
    <row r="136" spans="2:10" x14ac:dyDescent="0.25">
      <c r="B136" s="64" t="str">
        <f t="shared" si="4"/>
        <v/>
      </c>
      <c r="C136" s="54"/>
      <c r="J136" s="59"/>
    </row>
    <row r="137" spans="2:10" x14ac:dyDescent="0.25">
      <c r="B137" s="64" t="str">
        <f t="shared" si="4"/>
        <v/>
      </c>
      <c r="C137" s="54"/>
      <c r="J137" s="59"/>
    </row>
    <row r="138" spans="2:10" x14ac:dyDescent="0.25">
      <c r="B138" s="64" t="str">
        <f t="shared" si="4"/>
        <v/>
      </c>
      <c r="C138" s="54"/>
      <c r="J138" s="59"/>
    </row>
    <row r="139" spans="2:10" x14ac:dyDescent="0.25">
      <c r="B139" s="64" t="str">
        <f t="shared" ref="B139:B202" si="5">IF(D139&gt;1,B138+1,"")</f>
        <v/>
      </c>
      <c r="C139" s="54"/>
      <c r="J139" s="59"/>
    </row>
    <row r="140" spans="2:10" x14ac:dyDescent="0.25">
      <c r="B140" s="64" t="str">
        <f t="shared" si="5"/>
        <v/>
      </c>
      <c r="C140" s="54"/>
      <c r="J140" s="59"/>
    </row>
    <row r="141" spans="2:10" x14ac:dyDescent="0.25">
      <c r="B141" s="64" t="str">
        <f t="shared" si="5"/>
        <v/>
      </c>
      <c r="C141" s="54"/>
      <c r="J141" s="59"/>
    </row>
    <row r="142" spans="2:10" x14ac:dyDescent="0.25">
      <c r="B142" s="64" t="str">
        <f t="shared" si="5"/>
        <v/>
      </c>
      <c r="C142" s="54"/>
      <c r="J142" s="59"/>
    </row>
    <row r="143" spans="2:10" x14ac:dyDescent="0.25">
      <c r="B143" s="64" t="str">
        <f t="shared" si="5"/>
        <v/>
      </c>
      <c r="C143" s="54"/>
    </row>
    <row r="144" spans="2:10" x14ac:dyDescent="0.25">
      <c r="B144" s="64" t="str">
        <f t="shared" si="5"/>
        <v/>
      </c>
      <c r="C144" s="54"/>
      <c r="J144" s="59"/>
    </row>
    <row r="145" spans="2:10" x14ac:dyDescent="0.25">
      <c r="B145" s="64" t="str">
        <f t="shared" si="5"/>
        <v/>
      </c>
      <c r="C145" s="54"/>
    </row>
    <row r="146" spans="2:10" x14ac:dyDescent="0.25">
      <c r="B146" s="64" t="str">
        <f t="shared" si="5"/>
        <v/>
      </c>
      <c r="C146" s="54"/>
      <c r="J146" s="59"/>
    </row>
    <row r="147" spans="2:10" x14ac:dyDescent="0.25">
      <c r="B147" s="64" t="str">
        <f t="shared" si="5"/>
        <v/>
      </c>
      <c r="C147" s="54"/>
    </row>
    <row r="148" spans="2:10" x14ac:dyDescent="0.25">
      <c r="B148" s="64" t="str">
        <f t="shared" si="5"/>
        <v/>
      </c>
      <c r="C148" s="54"/>
      <c r="J148" s="59"/>
    </row>
    <row r="149" spans="2:10" x14ac:dyDescent="0.25">
      <c r="B149" s="64" t="str">
        <f t="shared" si="5"/>
        <v/>
      </c>
      <c r="C149" s="54"/>
      <c r="J149" s="59"/>
    </row>
    <row r="150" spans="2:10" x14ac:dyDescent="0.25">
      <c r="B150" s="64" t="str">
        <f t="shared" si="5"/>
        <v/>
      </c>
      <c r="C150" s="54"/>
      <c r="J150" s="59"/>
    </row>
    <row r="151" spans="2:10" x14ac:dyDescent="0.25">
      <c r="B151" s="64" t="str">
        <f t="shared" si="5"/>
        <v/>
      </c>
      <c r="C151" s="54"/>
      <c r="J151" s="59"/>
    </row>
    <row r="152" spans="2:10" x14ac:dyDescent="0.25">
      <c r="B152" s="64" t="str">
        <f t="shared" si="5"/>
        <v/>
      </c>
      <c r="C152" s="54"/>
      <c r="J152" s="59"/>
    </row>
    <row r="153" spans="2:10" x14ac:dyDescent="0.25">
      <c r="B153" s="64" t="str">
        <f t="shared" si="5"/>
        <v/>
      </c>
      <c r="C153" s="54"/>
      <c r="J153" s="59"/>
    </row>
    <row r="154" spans="2:10" x14ac:dyDescent="0.25">
      <c r="B154" s="64" t="str">
        <f t="shared" si="5"/>
        <v/>
      </c>
      <c r="C154" s="54"/>
      <c r="J154" s="59"/>
    </row>
    <row r="155" spans="2:10" x14ac:dyDescent="0.25">
      <c r="B155" s="64" t="str">
        <f t="shared" si="5"/>
        <v/>
      </c>
      <c r="C155" s="54"/>
      <c r="J155" s="59"/>
    </row>
    <row r="156" spans="2:10" x14ac:dyDescent="0.25">
      <c r="B156" s="64" t="str">
        <f t="shared" si="5"/>
        <v/>
      </c>
      <c r="C156" s="54"/>
      <c r="J156" s="59"/>
    </row>
    <row r="157" spans="2:10" x14ac:dyDescent="0.25">
      <c r="B157" s="64" t="str">
        <f t="shared" si="5"/>
        <v/>
      </c>
      <c r="C157" s="54"/>
    </row>
    <row r="158" spans="2:10" x14ac:dyDescent="0.25">
      <c r="B158" s="64" t="str">
        <f t="shared" si="5"/>
        <v/>
      </c>
      <c r="C158" s="54"/>
      <c r="J158" s="59"/>
    </row>
    <row r="159" spans="2:10" x14ac:dyDescent="0.25">
      <c r="B159" s="64" t="str">
        <f t="shared" si="5"/>
        <v/>
      </c>
      <c r="C159" s="54"/>
    </row>
    <row r="160" spans="2:10" x14ac:dyDescent="0.25">
      <c r="B160" s="64" t="str">
        <f t="shared" si="5"/>
        <v/>
      </c>
      <c r="C160" s="54"/>
      <c r="J160" s="59"/>
    </row>
    <row r="161" spans="2:10" x14ac:dyDescent="0.25">
      <c r="B161" s="64" t="str">
        <f t="shared" si="5"/>
        <v/>
      </c>
      <c r="C161" s="54"/>
    </row>
    <row r="162" spans="2:10" x14ac:dyDescent="0.25">
      <c r="B162" s="64" t="str">
        <f t="shared" si="5"/>
        <v/>
      </c>
      <c r="C162" s="54"/>
      <c r="J162" s="59"/>
    </row>
    <row r="163" spans="2:10" x14ac:dyDescent="0.25">
      <c r="B163" s="64" t="str">
        <f t="shared" si="5"/>
        <v/>
      </c>
      <c r="C163" s="54"/>
      <c r="J163" s="59"/>
    </row>
    <row r="164" spans="2:10" x14ac:dyDescent="0.25">
      <c r="B164" s="64" t="str">
        <f t="shared" si="5"/>
        <v/>
      </c>
      <c r="C164" s="54"/>
      <c r="J164" s="59"/>
    </row>
    <row r="165" spans="2:10" x14ac:dyDescent="0.25">
      <c r="B165" s="64" t="str">
        <f t="shared" si="5"/>
        <v/>
      </c>
      <c r="C165" s="54"/>
      <c r="J165" s="59"/>
    </row>
    <row r="166" spans="2:10" x14ac:dyDescent="0.25">
      <c r="B166" s="64" t="str">
        <f t="shared" si="5"/>
        <v/>
      </c>
      <c r="C166" s="54"/>
      <c r="J166" s="59"/>
    </row>
    <row r="167" spans="2:10" x14ac:dyDescent="0.25">
      <c r="B167" s="64" t="str">
        <f t="shared" si="5"/>
        <v/>
      </c>
      <c r="C167" s="54"/>
      <c r="J167" s="59"/>
    </row>
    <row r="168" spans="2:10" x14ac:dyDescent="0.25">
      <c r="B168" s="64" t="str">
        <f t="shared" si="5"/>
        <v/>
      </c>
      <c r="C168" s="54"/>
      <c r="J168" s="59"/>
    </row>
    <row r="169" spans="2:10" x14ac:dyDescent="0.25">
      <c r="B169" s="64" t="str">
        <f t="shared" si="5"/>
        <v/>
      </c>
      <c r="C169" s="54"/>
      <c r="J169" s="59"/>
    </row>
    <row r="170" spans="2:10" x14ac:dyDescent="0.25">
      <c r="B170" s="64" t="str">
        <f t="shared" si="5"/>
        <v/>
      </c>
      <c r="C170" s="54"/>
      <c r="J170" s="59"/>
    </row>
    <row r="171" spans="2:10" x14ac:dyDescent="0.25">
      <c r="B171" s="64" t="str">
        <f t="shared" si="5"/>
        <v/>
      </c>
      <c r="C171" s="54"/>
    </row>
    <row r="172" spans="2:10" x14ac:dyDescent="0.25">
      <c r="B172" s="64" t="str">
        <f t="shared" si="5"/>
        <v/>
      </c>
      <c r="C172" s="54"/>
      <c r="J172" s="59"/>
    </row>
    <row r="173" spans="2:10" x14ac:dyDescent="0.25">
      <c r="B173" s="64" t="str">
        <f t="shared" si="5"/>
        <v/>
      </c>
      <c r="C173" s="54"/>
    </row>
    <row r="174" spans="2:10" x14ac:dyDescent="0.25">
      <c r="B174" s="64" t="str">
        <f t="shared" si="5"/>
        <v/>
      </c>
      <c r="C174" s="54"/>
      <c r="J174" s="59"/>
    </row>
    <row r="175" spans="2:10" x14ac:dyDescent="0.25">
      <c r="B175" s="64" t="str">
        <f t="shared" si="5"/>
        <v/>
      </c>
      <c r="C175" s="54"/>
    </row>
    <row r="176" spans="2:10" x14ac:dyDescent="0.25">
      <c r="B176" s="64" t="str">
        <f t="shared" si="5"/>
        <v/>
      </c>
      <c r="C176" s="54"/>
      <c r="J176" s="59"/>
    </row>
    <row r="177" spans="2:3" x14ac:dyDescent="0.25">
      <c r="B177" s="64" t="str">
        <f t="shared" si="5"/>
        <v/>
      </c>
      <c r="C177" s="54"/>
    </row>
    <row r="178" spans="2:3" x14ac:dyDescent="0.25">
      <c r="B178" s="64" t="str">
        <f t="shared" si="5"/>
        <v/>
      </c>
      <c r="C178" s="54"/>
    </row>
    <row r="179" spans="2:3" x14ac:dyDescent="0.25">
      <c r="B179" s="64" t="str">
        <f t="shared" si="5"/>
        <v/>
      </c>
      <c r="C179" s="54"/>
    </row>
    <row r="180" spans="2:3" x14ac:dyDescent="0.25">
      <c r="B180" s="64" t="str">
        <f t="shared" si="5"/>
        <v/>
      </c>
      <c r="C180" s="54"/>
    </row>
    <row r="181" spans="2:3" x14ac:dyDescent="0.25">
      <c r="B181" s="64" t="str">
        <f t="shared" si="5"/>
        <v/>
      </c>
      <c r="C181" s="54"/>
    </row>
    <row r="182" spans="2:3" x14ac:dyDescent="0.25">
      <c r="B182" s="64" t="str">
        <f t="shared" si="5"/>
        <v/>
      </c>
      <c r="C182" s="54"/>
    </row>
    <row r="183" spans="2:3" x14ac:dyDescent="0.25">
      <c r="B183" s="64" t="str">
        <f t="shared" si="5"/>
        <v/>
      </c>
      <c r="C183" s="54"/>
    </row>
    <row r="184" spans="2:3" x14ac:dyDescent="0.25">
      <c r="B184" s="64" t="str">
        <f t="shared" si="5"/>
        <v/>
      </c>
      <c r="C184" s="54"/>
    </row>
    <row r="185" spans="2:3" x14ac:dyDescent="0.25">
      <c r="B185" s="64" t="str">
        <f t="shared" si="5"/>
        <v/>
      </c>
      <c r="C185" s="54"/>
    </row>
    <row r="186" spans="2:3" x14ac:dyDescent="0.25">
      <c r="B186" s="64" t="str">
        <f t="shared" si="5"/>
        <v/>
      </c>
      <c r="C186" s="54"/>
    </row>
    <row r="187" spans="2:3" x14ac:dyDescent="0.25">
      <c r="B187" s="64" t="str">
        <f t="shared" si="5"/>
        <v/>
      </c>
      <c r="C187" s="54"/>
    </row>
    <row r="188" spans="2:3" x14ac:dyDescent="0.25">
      <c r="B188" s="64" t="str">
        <f t="shared" si="5"/>
        <v/>
      </c>
      <c r="C188" s="54"/>
    </row>
    <row r="189" spans="2:3" x14ac:dyDescent="0.25">
      <c r="B189" s="64" t="str">
        <f t="shared" si="5"/>
        <v/>
      </c>
      <c r="C189" s="54"/>
    </row>
    <row r="190" spans="2:3" x14ac:dyDescent="0.25">
      <c r="B190" s="64" t="str">
        <f t="shared" si="5"/>
        <v/>
      </c>
      <c r="C190" s="54"/>
    </row>
    <row r="191" spans="2:3" x14ac:dyDescent="0.25">
      <c r="B191" s="64" t="str">
        <f t="shared" si="5"/>
        <v/>
      </c>
      <c r="C191" s="54"/>
    </row>
    <row r="192" spans="2:3" x14ac:dyDescent="0.25">
      <c r="B192" s="64" t="str">
        <f t="shared" si="5"/>
        <v/>
      </c>
      <c r="C192" s="54"/>
    </row>
    <row r="193" spans="2:3" x14ac:dyDescent="0.25">
      <c r="B193" s="64" t="str">
        <f t="shared" si="5"/>
        <v/>
      </c>
      <c r="C193" s="54"/>
    </row>
    <row r="194" spans="2:3" x14ac:dyDescent="0.25">
      <c r="B194" s="64" t="str">
        <f t="shared" si="5"/>
        <v/>
      </c>
      <c r="C194" s="54"/>
    </row>
    <row r="195" spans="2:3" x14ac:dyDescent="0.25">
      <c r="B195" s="64" t="str">
        <f t="shared" si="5"/>
        <v/>
      </c>
      <c r="C195" s="54"/>
    </row>
    <row r="196" spans="2:3" x14ac:dyDescent="0.25">
      <c r="B196" s="64" t="str">
        <f t="shared" si="5"/>
        <v/>
      </c>
      <c r="C196" s="54"/>
    </row>
    <row r="197" spans="2:3" x14ac:dyDescent="0.25">
      <c r="B197" s="64" t="str">
        <f t="shared" si="5"/>
        <v/>
      </c>
      <c r="C197" s="54"/>
    </row>
    <row r="198" spans="2:3" x14ac:dyDescent="0.25">
      <c r="B198" s="64" t="str">
        <f t="shared" si="5"/>
        <v/>
      </c>
      <c r="C198" s="54"/>
    </row>
    <row r="199" spans="2:3" x14ac:dyDescent="0.25">
      <c r="B199" s="64" t="str">
        <f t="shared" si="5"/>
        <v/>
      </c>
      <c r="C199" s="54"/>
    </row>
    <row r="200" spans="2:3" x14ac:dyDescent="0.25">
      <c r="B200" s="64" t="str">
        <f t="shared" si="5"/>
        <v/>
      </c>
      <c r="C200" s="54"/>
    </row>
    <row r="201" spans="2:3" x14ac:dyDescent="0.25">
      <c r="B201" s="64" t="str">
        <f t="shared" si="5"/>
        <v/>
      </c>
      <c r="C201" s="54"/>
    </row>
    <row r="202" spans="2:3" x14ac:dyDescent="0.25">
      <c r="B202" s="64" t="str">
        <f t="shared" si="5"/>
        <v/>
      </c>
      <c r="C202" s="54"/>
    </row>
    <row r="203" spans="2:3" x14ac:dyDescent="0.25">
      <c r="B203" s="64" t="str">
        <f t="shared" ref="B203:B266" si="6">IF(D203&gt;1,B202+1,"")</f>
        <v/>
      </c>
      <c r="C203" s="54"/>
    </row>
    <row r="204" spans="2:3" x14ac:dyDescent="0.25">
      <c r="B204" s="64" t="str">
        <f t="shared" si="6"/>
        <v/>
      </c>
      <c r="C204" s="54"/>
    </row>
    <row r="205" spans="2:3" x14ac:dyDescent="0.25">
      <c r="B205" s="64" t="str">
        <f t="shared" si="6"/>
        <v/>
      </c>
      <c r="C205" s="54"/>
    </row>
    <row r="206" spans="2:3" x14ac:dyDescent="0.25">
      <c r="B206" s="64" t="str">
        <f t="shared" si="6"/>
        <v/>
      </c>
      <c r="C206" s="54"/>
    </row>
    <row r="207" spans="2:3" x14ac:dyDescent="0.25">
      <c r="B207" s="64" t="str">
        <f t="shared" si="6"/>
        <v/>
      </c>
      <c r="C207" s="54"/>
    </row>
    <row r="208" spans="2:3" x14ac:dyDescent="0.25">
      <c r="B208" s="64" t="str">
        <f t="shared" si="6"/>
        <v/>
      </c>
      <c r="C208" s="54"/>
    </row>
    <row r="209" spans="2:3" x14ac:dyDescent="0.25">
      <c r="B209" s="64" t="str">
        <f t="shared" si="6"/>
        <v/>
      </c>
      <c r="C209" s="54"/>
    </row>
    <row r="210" spans="2:3" x14ac:dyDescent="0.25">
      <c r="B210" s="64" t="str">
        <f t="shared" si="6"/>
        <v/>
      </c>
      <c r="C210" s="54"/>
    </row>
    <row r="211" spans="2:3" x14ac:dyDescent="0.25">
      <c r="B211" s="64" t="str">
        <f t="shared" si="6"/>
        <v/>
      </c>
      <c r="C211" s="54"/>
    </row>
    <row r="212" spans="2:3" x14ac:dyDescent="0.25">
      <c r="B212" s="64" t="str">
        <f t="shared" si="6"/>
        <v/>
      </c>
      <c r="C212" s="54"/>
    </row>
    <row r="213" spans="2:3" x14ac:dyDescent="0.25">
      <c r="B213" s="64" t="str">
        <f t="shared" si="6"/>
        <v/>
      </c>
      <c r="C213" s="54"/>
    </row>
    <row r="214" spans="2:3" x14ac:dyDescent="0.25">
      <c r="B214" s="64" t="str">
        <f t="shared" si="6"/>
        <v/>
      </c>
      <c r="C214" s="54"/>
    </row>
    <row r="215" spans="2:3" x14ac:dyDescent="0.25">
      <c r="B215" s="64" t="str">
        <f t="shared" si="6"/>
        <v/>
      </c>
      <c r="C215" s="54"/>
    </row>
    <row r="216" spans="2:3" x14ac:dyDescent="0.25">
      <c r="B216" s="64" t="str">
        <f t="shared" si="6"/>
        <v/>
      </c>
      <c r="C216" s="54"/>
    </row>
    <row r="217" spans="2:3" x14ac:dyDescent="0.25">
      <c r="B217" s="64" t="str">
        <f t="shared" si="6"/>
        <v/>
      </c>
      <c r="C217" s="54"/>
    </row>
    <row r="218" spans="2:3" x14ac:dyDescent="0.25">
      <c r="B218" s="64" t="str">
        <f t="shared" si="6"/>
        <v/>
      </c>
      <c r="C218" s="54"/>
    </row>
    <row r="219" spans="2:3" x14ac:dyDescent="0.25">
      <c r="B219" s="64" t="str">
        <f t="shared" si="6"/>
        <v/>
      </c>
      <c r="C219" s="54"/>
    </row>
    <row r="220" spans="2:3" x14ac:dyDescent="0.25">
      <c r="B220" s="64" t="str">
        <f t="shared" si="6"/>
        <v/>
      </c>
      <c r="C220" s="54"/>
    </row>
    <row r="221" spans="2:3" x14ac:dyDescent="0.25">
      <c r="B221" s="64" t="str">
        <f t="shared" si="6"/>
        <v/>
      </c>
      <c r="C221" s="54"/>
    </row>
    <row r="222" spans="2:3" x14ac:dyDescent="0.25">
      <c r="B222" s="64" t="str">
        <f t="shared" si="6"/>
        <v/>
      </c>
      <c r="C222" s="54"/>
    </row>
    <row r="223" spans="2:3" x14ac:dyDescent="0.25">
      <c r="B223" s="64" t="str">
        <f t="shared" si="6"/>
        <v/>
      </c>
      <c r="C223" s="54"/>
    </row>
    <row r="224" spans="2:3" x14ac:dyDescent="0.25">
      <c r="B224" s="64" t="str">
        <f t="shared" si="6"/>
        <v/>
      </c>
      <c r="C224" s="54"/>
    </row>
    <row r="225" spans="2:3" x14ac:dyDescent="0.25">
      <c r="B225" s="64" t="str">
        <f t="shared" si="6"/>
        <v/>
      </c>
      <c r="C225" s="54"/>
    </row>
    <row r="226" spans="2:3" x14ac:dyDescent="0.25">
      <c r="B226" s="64" t="str">
        <f t="shared" si="6"/>
        <v/>
      </c>
      <c r="C226" s="54"/>
    </row>
    <row r="227" spans="2:3" x14ac:dyDescent="0.25">
      <c r="B227" s="64" t="str">
        <f t="shared" si="6"/>
        <v/>
      </c>
      <c r="C227" s="54"/>
    </row>
    <row r="228" spans="2:3" x14ac:dyDescent="0.25">
      <c r="B228" s="64" t="str">
        <f t="shared" si="6"/>
        <v/>
      </c>
      <c r="C228" s="54"/>
    </row>
    <row r="229" spans="2:3" x14ac:dyDescent="0.25">
      <c r="B229" s="64" t="str">
        <f t="shared" si="6"/>
        <v/>
      </c>
      <c r="C229" s="54"/>
    </row>
    <row r="230" spans="2:3" x14ac:dyDescent="0.25">
      <c r="B230" s="64" t="str">
        <f t="shared" si="6"/>
        <v/>
      </c>
      <c r="C230" s="54"/>
    </row>
    <row r="231" spans="2:3" x14ac:dyDescent="0.25">
      <c r="B231" s="64" t="str">
        <f t="shared" si="6"/>
        <v/>
      </c>
      <c r="C231" s="54"/>
    </row>
    <row r="232" spans="2:3" x14ac:dyDescent="0.25">
      <c r="B232" s="64" t="str">
        <f t="shared" si="6"/>
        <v/>
      </c>
      <c r="C232" s="54"/>
    </row>
    <row r="233" spans="2:3" x14ac:dyDescent="0.25">
      <c r="B233" s="64" t="str">
        <f t="shared" si="6"/>
        <v/>
      </c>
      <c r="C233" s="54"/>
    </row>
    <row r="234" spans="2:3" x14ac:dyDescent="0.25">
      <c r="B234" s="64" t="str">
        <f t="shared" si="6"/>
        <v/>
      </c>
      <c r="C234" s="54"/>
    </row>
    <row r="235" spans="2:3" x14ac:dyDescent="0.25">
      <c r="B235" s="64" t="str">
        <f t="shared" si="6"/>
        <v/>
      </c>
      <c r="C235" s="54"/>
    </row>
    <row r="236" spans="2:3" x14ac:dyDescent="0.25">
      <c r="B236" s="64" t="str">
        <f t="shared" si="6"/>
        <v/>
      </c>
      <c r="C236" s="54"/>
    </row>
    <row r="237" spans="2:3" x14ac:dyDescent="0.25">
      <c r="B237" s="64" t="str">
        <f t="shared" si="6"/>
        <v/>
      </c>
      <c r="C237" s="54"/>
    </row>
    <row r="238" spans="2:3" x14ac:dyDescent="0.25">
      <c r="B238" s="64" t="str">
        <f t="shared" si="6"/>
        <v/>
      </c>
      <c r="C238" s="54"/>
    </row>
    <row r="239" spans="2:3" x14ac:dyDescent="0.25">
      <c r="B239" s="64" t="str">
        <f t="shared" si="6"/>
        <v/>
      </c>
      <c r="C239" s="54"/>
    </row>
    <row r="240" spans="2:3" x14ac:dyDescent="0.25">
      <c r="B240" s="64" t="str">
        <f t="shared" si="6"/>
        <v/>
      </c>
      <c r="C240" s="54"/>
    </row>
    <row r="241" spans="2:3" x14ac:dyDescent="0.25">
      <c r="B241" s="64" t="str">
        <f t="shared" si="6"/>
        <v/>
      </c>
      <c r="C241" s="54"/>
    </row>
    <row r="242" spans="2:3" x14ac:dyDescent="0.25">
      <c r="B242" s="64" t="str">
        <f t="shared" si="6"/>
        <v/>
      </c>
      <c r="C242" s="54"/>
    </row>
    <row r="243" spans="2:3" x14ac:dyDescent="0.25">
      <c r="B243" s="64" t="str">
        <f t="shared" si="6"/>
        <v/>
      </c>
      <c r="C243" s="54"/>
    </row>
    <row r="244" spans="2:3" x14ac:dyDescent="0.25">
      <c r="B244" s="64" t="str">
        <f t="shared" si="6"/>
        <v/>
      </c>
      <c r="C244" s="54"/>
    </row>
    <row r="245" spans="2:3" x14ac:dyDescent="0.25">
      <c r="B245" s="64" t="str">
        <f t="shared" si="6"/>
        <v/>
      </c>
      <c r="C245" s="54"/>
    </row>
    <row r="246" spans="2:3" x14ac:dyDescent="0.25">
      <c r="B246" s="64" t="str">
        <f t="shared" si="6"/>
        <v/>
      </c>
      <c r="C246" s="54"/>
    </row>
    <row r="247" spans="2:3" x14ac:dyDescent="0.25">
      <c r="B247" s="64" t="str">
        <f t="shared" si="6"/>
        <v/>
      </c>
      <c r="C247" s="54"/>
    </row>
    <row r="248" spans="2:3" x14ac:dyDescent="0.25">
      <c r="B248" s="64" t="str">
        <f t="shared" si="6"/>
        <v/>
      </c>
      <c r="C248" s="54"/>
    </row>
    <row r="249" spans="2:3" x14ac:dyDescent="0.25">
      <c r="B249" s="64" t="str">
        <f t="shared" si="6"/>
        <v/>
      </c>
      <c r="C249" s="54"/>
    </row>
    <row r="250" spans="2:3" x14ac:dyDescent="0.25">
      <c r="B250" s="64" t="str">
        <f t="shared" si="6"/>
        <v/>
      </c>
      <c r="C250" s="54"/>
    </row>
    <row r="251" spans="2:3" x14ac:dyDescent="0.25">
      <c r="B251" s="64" t="str">
        <f t="shared" si="6"/>
        <v/>
      </c>
      <c r="C251" s="54"/>
    </row>
    <row r="252" spans="2:3" x14ac:dyDescent="0.25">
      <c r="B252" s="64" t="str">
        <f t="shared" si="6"/>
        <v/>
      </c>
      <c r="C252" s="54"/>
    </row>
    <row r="253" spans="2:3" x14ac:dyDescent="0.25">
      <c r="B253" s="64" t="str">
        <f t="shared" si="6"/>
        <v/>
      </c>
      <c r="C253" s="54"/>
    </row>
    <row r="254" spans="2:3" x14ac:dyDescent="0.25">
      <c r="B254" s="64" t="str">
        <f t="shared" si="6"/>
        <v/>
      </c>
      <c r="C254" s="54"/>
    </row>
    <row r="255" spans="2:3" x14ac:dyDescent="0.25">
      <c r="B255" s="64" t="str">
        <f t="shared" si="6"/>
        <v/>
      </c>
      <c r="C255" s="54"/>
    </row>
    <row r="256" spans="2:3" x14ac:dyDescent="0.25">
      <c r="B256" s="64" t="str">
        <f t="shared" si="6"/>
        <v/>
      </c>
      <c r="C256" s="54"/>
    </row>
    <row r="257" spans="2:3" x14ac:dyDescent="0.25">
      <c r="B257" s="64" t="str">
        <f t="shared" si="6"/>
        <v/>
      </c>
      <c r="C257" s="54"/>
    </row>
    <row r="258" spans="2:3" x14ac:dyDescent="0.25">
      <c r="B258" s="64" t="str">
        <f t="shared" si="6"/>
        <v/>
      </c>
      <c r="C258" s="54"/>
    </row>
    <row r="259" spans="2:3" x14ac:dyDescent="0.25">
      <c r="B259" s="64" t="str">
        <f t="shared" si="6"/>
        <v/>
      </c>
      <c r="C259" s="54"/>
    </row>
    <row r="260" spans="2:3" x14ac:dyDescent="0.25">
      <c r="B260" s="64" t="str">
        <f t="shared" si="6"/>
        <v/>
      </c>
      <c r="C260" s="54"/>
    </row>
    <row r="261" spans="2:3" x14ac:dyDescent="0.25">
      <c r="B261" s="64" t="str">
        <f t="shared" si="6"/>
        <v/>
      </c>
      <c r="C261" s="54"/>
    </row>
    <row r="262" spans="2:3" x14ac:dyDescent="0.25">
      <c r="B262" s="64" t="str">
        <f t="shared" si="6"/>
        <v/>
      </c>
      <c r="C262" s="54"/>
    </row>
    <row r="263" spans="2:3" x14ac:dyDescent="0.25">
      <c r="B263" s="64" t="str">
        <f t="shared" si="6"/>
        <v/>
      </c>
      <c r="C263" s="54"/>
    </row>
    <row r="264" spans="2:3" x14ac:dyDescent="0.25">
      <c r="B264" s="64" t="str">
        <f t="shared" si="6"/>
        <v/>
      </c>
      <c r="C264" s="54"/>
    </row>
    <row r="265" spans="2:3" x14ac:dyDescent="0.25">
      <c r="B265" s="64" t="str">
        <f t="shared" si="6"/>
        <v/>
      </c>
      <c r="C265" s="54"/>
    </row>
    <row r="266" spans="2:3" x14ac:dyDescent="0.25">
      <c r="B266" s="64" t="str">
        <f t="shared" si="6"/>
        <v/>
      </c>
      <c r="C266" s="54"/>
    </row>
    <row r="267" spans="2:3" x14ac:dyDescent="0.25">
      <c r="B267" s="64" t="str">
        <f t="shared" ref="B267:B330" si="7">IF(D267&gt;1,B266+1,"")</f>
        <v/>
      </c>
      <c r="C267" s="54"/>
    </row>
    <row r="268" spans="2:3" x14ac:dyDescent="0.25">
      <c r="B268" s="64" t="str">
        <f t="shared" si="7"/>
        <v/>
      </c>
      <c r="C268" s="54"/>
    </row>
    <row r="269" spans="2:3" x14ac:dyDescent="0.25">
      <c r="B269" s="64" t="str">
        <f t="shared" si="7"/>
        <v/>
      </c>
      <c r="C269" s="54"/>
    </row>
    <row r="270" spans="2:3" x14ac:dyDescent="0.25">
      <c r="B270" s="64" t="str">
        <f t="shared" si="7"/>
        <v/>
      </c>
      <c r="C270" s="54"/>
    </row>
    <row r="271" spans="2:3" x14ac:dyDescent="0.25">
      <c r="B271" s="64" t="str">
        <f t="shared" si="7"/>
        <v/>
      </c>
      <c r="C271" s="54"/>
    </row>
    <row r="272" spans="2:3" x14ac:dyDescent="0.25">
      <c r="B272" s="64" t="str">
        <f t="shared" si="7"/>
        <v/>
      </c>
      <c r="C272" s="54"/>
    </row>
    <row r="273" spans="2:3" x14ac:dyDescent="0.25">
      <c r="B273" s="64" t="str">
        <f t="shared" si="7"/>
        <v/>
      </c>
      <c r="C273" s="54"/>
    </row>
    <row r="274" spans="2:3" x14ac:dyDescent="0.25">
      <c r="B274" s="64" t="str">
        <f t="shared" si="7"/>
        <v/>
      </c>
      <c r="C274" s="54"/>
    </row>
    <row r="275" spans="2:3" x14ac:dyDescent="0.25">
      <c r="B275" s="64" t="str">
        <f t="shared" si="7"/>
        <v/>
      </c>
      <c r="C275" s="54"/>
    </row>
    <row r="276" spans="2:3" x14ac:dyDescent="0.25">
      <c r="B276" s="64" t="str">
        <f t="shared" si="7"/>
        <v/>
      </c>
      <c r="C276" s="54"/>
    </row>
    <row r="277" spans="2:3" x14ac:dyDescent="0.25">
      <c r="B277" s="64" t="str">
        <f t="shared" si="7"/>
        <v/>
      </c>
      <c r="C277" s="54"/>
    </row>
    <row r="278" spans="2:3" x14ac:dyDescent="0.25">
      <c r="B278" s="64" t="str">
        <f t="shared" si="7"/>
        <v/>
      </c>
      <c r="C278" s="54"/>
    </row>
    <row r="279" spans="2:3" x14ac:dyDescent="0.25">
      <c r="B279" s="64" t="str">
        <f t="shared" si="7"/>
        <v/>
      </c>
      <c r="C279" s="54"/>
    </row>
    <row r="280" spans="2:3" x14ac:dyDescent="0.25">
      <c r="B280" s="64" t="str">
        <f t="shared" si="7"/>
        <v/>
      </c>
      <c r="C280" s="54"/>
    </row>
    <row r="281" spans="2:3" x14ac:dyDescent="0.25">
      <c r="B281" s="64" t="str">
        <f t="shared" si="7"/>
        <v/>
      </c>
      <c r="C281" s="54"/>
    </row>
    <row r="282" spans="2:3" x14ac:dyDescent="0.25">
      <c r="B282" s="64" t="str">
        <f t="shared" si="7"/>
        <v/>
      </c>
      <c r="C282" s="54"/>
    </row>
    <row r="283" spans="2:3" x14ac:dyDescent="0.25">
      <c r="B283" s="64" t="str">
        <f t="shared" si="7"/>
        <v/>
      </c>
      <c r="C283" s="54"/>
    </row>
    <row r="284" spans="2:3" x14ac:dyDescent="0.25">
      <c r="B284" s="64" t="str">
        <f t="shared" si="7"/>
        <v/>
      </c>
      <c r="C284" s="54"/>
    </row>
    <row r="285" spans="2:3" x14ac:dyDescent="0.25">
      <c r="B285" s="64" t="str">
        <f t="shared" si="7"/>
        <v/>
      </c>
      <c r="C285" s="54"/>
    </row>
    <row r="286" spans="2:3" x14ac:dyDescent="0.25">
      <c r="B286" s="64" t="str">
        <f t="shared" si="7"/>
        <v/>
      </c>
      <c r="C286" s="54"/>
    </row>
    <row r="287" spans="2:3" x14ac:dyDescent="0.25">
      <c r="B287" s="64" t="str">
        <f t="shared" si="7"/>
        <v/>
      </c>
      <c r="C287" s="54"/>
    </row>
    <row r="288" spans="2:3" x14ac:dyDescent="0.25">
      <c r="B288" s="64" t="str">
        <f t="shared" si="7"/>
        <v/>
      </c>
      <c r="C288" s="54"/>
    </row>
    <row r="289" spans="2:3" x14ac:dyDescent="0.25">
      <c r="B289" s="64" t="str">
        <f t="shared" si="7"/>
        <v/>
      </c>
      <c r="C289" s="54"/>
    </row>
    <row r="290" spans="2:3" x14ac:dyDescent="0.25">
      <c r="B290" s="64" t="str">
        <f t="shared" si="7"/>
        <v/>
      </c>
      <c r="C290" s="54"/>
    </row>
    <row r="291" spans="2:3" x14ac:dyDescent="0.25">
      <c r="B291" s="64" t="str">
        <f t="shared" si="7"/>
        <v/>
      </c>
      <c r="C291" s="54"/>
    </row>
    <row r="292" spans="2:3" x14ac:dyDescent="0.25">
      <c r="B292" s="64" t="str">
        <f t="shared" si="7"/>
        <v/>
      </c>
      <c r="C292" s="54"/>
    </row>
    <row r="293" spans="2:3" x14ac:dyDescent="0.25">
      <c r="B293" s="64" t="str">
        <f t="shared" si="7"/>
        <v/>
      </c>
      <c r="C293" s="54"/>
    </row>
    <row r="294" spans="2:3" x14ac:dyDescent="0.25">
      <c r="B294" s="64" t="str">
        <f t="shared" si="7"/>
        <v/>
      </c>
      <c r="C294" s="54"/>
    </row>
    <row r="295" spans="2:3" x14ac:dyDescent="0.25">
      <c r="B295" s="64" t="str">
        <f t="shared" si="7"/>
        <v/>
      </c>
      <c r="C295" s="54"/>
    </row>
    <row r="296" spans="2:3" x14ac:dyDescent="0.25">
      <c r="B296" s="64" t="str">
        <f t="shared" si="7"/>
        <v/>
      </c>
      <c r="C296" s="54"/>
    </row>
    <row r="297" spans="2:3" x14ac:dyDescent="0.25">
      <c r="B297" s="64" t="str">
        <f t="shared" si="7"/>
        <v/>
      </c>
      <c r="C297" s="54"/>
    </row>
    <row r="298" spans="2:3" x14ac:dyDescent="0.25">
      <c r="B298" s="64" t="str">
        <f t="shared" si="7"/>
        <v/>
      </c>
      <c r="C298" s="54"/>
    </row>
    <row r="299" spans="2:3" x14ac:dyDescent="0.25">
      <c r="B299" s="64" t="str">
        <f t="shared" si="7"/>
        <v/>
      </c>
      <c r="C299" s="54"/>
    </row>
    <row r="300" spans="2:3" x14ac:dyDescent="0.25">
      <c r="B300" s="64" t="str">
        <f t="shared" si="7"/>
        <v/>
      </c>
      <c r="C300" s="54"/>
    </row>
    <row r="301" spans="2:3" x14ac:dyDescent="0.25">
      <c r="B301" s="64" t="str">
        <f t="shared" si="7"/>
        <v/>
      </c>
      <c r="C301" s="54"/>
    </row>
    <row r="302" spans="2:3" x14ac:dyDescent="0.25">
      <c r="B302" s="64" t="str">
        <f t="shared" si="7"/>
        <v/>
      </c>
      <c r="C302" s="54"/>
    </row>
    <row r="303" spans="2:3" x14ac:dyDescent="0.25">
      <c r="B303" s="64" t="str">
        <f t="shared" si="7"/>
        <v/>
      </c>
      <c r="C303" s="54"/>
    </row>
    <row r="304" spans="2:3" x14ac:dyDescent="0.25">
      <c r="B304" s="65" t="str">
        <f t="shared" si="7"/>
        <v/>
      </c>
      <c r="C304" s="54"/>
    </row>
    <row r="305" spans="2:2" x14ac:dyDescent="0.25">
      <c r="B305" s="65" t="str">
        <f t="shared" si="7"/>
        <v/>
      </c>
    </row>
    <row r="306" spans="2:2" x14ac:dyDescent="0.25">
      <c r="B306" s="65" t="str">
        <f t="shared" si="7"/>
        <v/>
      </c>
    </row>
    <row r="307" spans="2:2" x14ac:dyDescent="0.25">
      <c r="B307" s="65" t="str">
        <f t="shared" si="7"/>
        <v/>
      </c>
    </row>
    <row r="308" spans="2:2" x14ac:dyDescent="0.25">
      <c r="B308" s="65" t="str">
        <f t="shared" si="7"/>
        <v/>
      </c>
    </row>
    <row r="309" spans="2:2" x14ac:dyDescent="0.25">
      <c r="B309" s="65" t="str">
        <f t="shared" si="7"/>
        <v/>
      </c>
    </row>
    <row r="310" spans="2:2" x14ac:dyDescent="0.25">
      <c r="B310" s="65" t="str">
        <f t="shared" si="7"/>
        <v/>
      </c>
    </row>
    <row r="311" spans="2:2" x14ac:dyDescent="0.25">
      <c r="B311" s="65" t="str">
        <f t="shared" si="7"/>
        <v/>
      </c>
    </row>
    <row r="312" spans="2:2" x14ac:dyDescent="0.25">
      <c r="B312" s="65" t="str">
        <f t="shared" si="7"/>
        <v/>
      </c>
    </row>
    <row r="313" spans="2:2" x14ac:dyDescent="0.25">
      <c r="B313" s="65" t="str">
        <f t="shared" si="7"/>
        <v/>
      </c>
    </row>
    <row r="314" spans="2:2" x14ac:dyDescent="0.25">
      <c r="B314" s="65" t="str">
        <f t="shared" si="7"/>
        <v/>
      </c>
    </row>
    <row r="315" spans="2:2" x14ac:dyDescent="0.25">
      <c r="B315" s="65" t="str">
        <f t="shared" si="7"/>
        <v/>
      </c>
    </row>
    <row r="316" spans="2:2" x14ac:dyDescent="0.25">
      <c r="B316" s="65" t="str">
        <f t="shared" si="7"/>
        <v/>
      </c>
    </row>
    <row r="317" spans="2:2" x14ac:dyDescent="0.25">
      <c r="B317" s="65" t="str">
        <f t="shared" si="7"/>
        <v/>
      </c>
    </row>
    <row r="318" spans="2:2" x14ac:dyDescent="0.25">
      <c r="B318" s="65" t="str">
        <f t="shared" si="7"/>
        <v/>
      </c>
    </row>
    <row r="319" spans="2:2" x14ac:dyDescent="0.25">
      <c r="B319" s="65" t="str">
        <f t="shared" si="7"/>
        <v/>
      </c>
    </row>
    <row r="320" spans="2:2" x14ac:dyDescent="0.25">
      <c r="B320" s="65" t="str">
        <f t="shared" si="7"/>
        <v/>
      </c>
    </row>
    <row r="321" spans="2:2" x14ac:dyDescent="0.25">
      <c r="B321" s="65" t="str">
        <f t="shared" si="7"/>
        <v/>
      </c>
    </row>
    <row r="322" spans="2:2" x14ac:dyDescent="0.25">
      <c r="B322" s="65" t="str">
        <f t="shared" si="7"/>
        <v/>
      </c>
    </row>
    <row r="323" spans="2:2" x14ac:dyDescent="0.25">
      <c r="B323" s="65" t="str">
        <f t="shared" si="7"/>
        <v/>
      </c>
    </row>
    <row r="324" spans="2:2" x14ac:dyDescent="0.25">
      <c r="B324" s="65" t="str">
        <f t="shared" si="7"/>
        <v/>
      </c>
    </row>
    <row r="325" spans="2:2" x14ac:dyDescent="0.25">
      <c r="B325" s="65" t="str">
        <f t="shared" si="7"/>
        <v/>
      </c>
    </row>
    <row r="326" spans="2:2" x14ac:dyDescent="0.25">
      <c r="B326" s="65" t="str">
        <f t="shared" si="7"/>
        <v/>
      </c>
    </row>
    <row r="327" spans="2:2" x14ac:dyDescent="0.25">
      <c r="B327" s="65" t="str">
        <f t="shared" si="7"/>
        <v/>
      </c>
    </row>
    <row r="328" spans="2:2" x14ac:dyDescent="0.25">
      <c r="B328" s="65" t="str">
        <f t="shared" si="7"/>
        <v/>
      </c>
    </row>
    <row r="329" spans="2:2" x14ac:dyDescent="0.25">
      <c r="B329" s="65" t="str">
        <f t="shared" si="7"/>
        <v/>
      </c>
    </row>
    <row r="330" spans="2:2" x14ac:dyDescent="0.25">
      <c r="B330" s="65" t="str">
        <f t="shared" si="7"/>
        <v/>
      </c>
    </row>
    <row r="331" spans="2:2" x14ac:dyDescent="0.25">
      <c r="B331" s="65" t="str">
        <f t="shared" ref="B331:B394" si="8">IF(D331&gt;1,B330+1,"")</f>
        <v/>
      </c>
    </row>
    <row r="332" spans="2:2" x14ac:dyDescent="0.25">
      <c r="B332" s="65" t="str">
        <f t="shared" si="8"/>
        <v/>
      </c>
    </row>
    <row r="333" spans="2:2" x14ac:dyDescent="0.25">
      <c r="B333" s="65" t="str">
        <f t="shared" si="8"/>
        <v/>
      </c>
    </row>
    <row r="334" spans="2:2" x14ac:dyDescent="0.25">
      <c r="B334" s="65" t="str">
        <f t="shared" si="8"/>
        <v/>
      </c>
    </row>
    <row r="335" spans="2:2" x14ac:dyDescent="0.25">
      <c r="B335" s="65" t="str">
        <f t="shared" si="8"/>
        <v/>
      </c>
    </row>
    <row r="336" spans="2:2" x14ac:dyDescent="0.25">
      <c r="B336" s="65" t="str">
        <f t="shared" si="8"/>
        <v/>
      </c>
    </row>
    <row r="337" spans="2:2" x14ac:dyDescent="0.25">
      <c r="B337" s="65" t="str">
        <f t="shared" si="8"/>
        <v/>
      </c>
    </row>
    <row r="338" spans="2:2" x14ac:dyDescent="0.25">
      <c r="B338" s="65" t="str">
        <f t="shared" si="8"/>
        <v/>
      </c>
    </row>
    <row r="339" spans="2:2" x14ac:dyDescent="0.25">
      <c r="B339" s="65" t="str">
        <f t="shared" si="8"/>
        <v/>
      </c>
    </row>
    <row r="340" spans="2:2" x14ac:dyDescent="0.25">
      <c r="B340" s="65" t="str">
        <f t="shared" si="8"/>
        <v/>
      </c>
    </row>
    <row r="341" spans="2:2" x14ac:dyDescent="0.25">
      <c r="B341" s="65" t="str">
        <f t="shared" si="8"/>
        <v/>
      </c>
    </row>
    <row r="342" spans="2:2" x14ac:dyDescent="0.25">
      <c r="B342" s="65" t="str">
        <f t="shared" si="8"/>
        <v/>
      </c>
    </row>
    <row r="343" spans="2:2" x14ac:dyDescent="0.25">
      <c r="B343" s="65" t="str">
        <f t="shared" si="8"/>
        <v/>
      </c>
    </row>
    <row r="344" spans="2:2" x14ac:dyDescent="0.25">
      <c r="B344" s="65" t="str">
        <f t="shared" si="8"/>
        <v/>
      </c>
    </row>
    <row r="345" spans="2:2" x14ac:dyDescent="0.25">
      <c r="B345" s="65" t="str">
        <f t="shared" si="8"/>
        <v/>
      </c>
    </row>
    <row r="346" spans="2:2" x14ac:dyDescent="0.25">
      <c r="B346" s="65" t="str">
        <f t="shared" si="8"/>
        <v/>
      </c>
    </row>
    <row r="347" spans="2:2" x14ac:dyDescent="0.25">
      <c r="B347" s="65" t="str">
        <f t="shared" si="8"/>
        <v/>
      </c>
    </row>
    <row r="348" spans="2:2" x14ac:dyDescent="0.25">
      <c r="B348" s="65" t="str">
        <f t="shared" si="8"/>
        <v/>
      </c>
    </row>
    <row r="349" spans="2:2" x14ac:dyDescent="0.25">
      <c r="B349" s="65" t="str">
        <f t="shared" si="8"/>
        <v/>
      </c>
    </row>
    <row r="350" spans="2:2" x14ac:dyDescent="0.25">
      <c r="B350" s="65" t="str">
        <f t="shared" si="8"/>
        <v/>
      </c>
    </row>
    <row r="351" spans="2:2" x14ac:dyDescent="0.25">
      <c r="B351" s="65" t="str">
        <f t="shared" si="8"/>
        <v/>
      </c>
    </row>
    <row r="352" spans="2:2" x14ac:dyDescent="0.25">
      <c r="B352" s="65" t="str">
        <f t="shared" si="8"/>
        <v/>
      </c>
    </row>
    <row r="353" spans="2:2" x14ac:dyDescent="0.25">
      <c r="B353" s="65" t="str">
        <f t="shared" si="8"/>
        <v/>
      </c>
    </row>
    <row r="354" spans="2:2" x14ac:dyDescent="0.25">
      <c r="B354" s="65" t="str">
        <f t="shared" si="8"/>
        <v/>
      </c>
    </row>
    <row r="355" spans="2:2" x14ac:dyDescent="0.25">
      <c r="B355" s="65" t="str">
        <f t="shared" si="8"/>
        <v/>
      </c>
    </row>
    <row r="356" spans="2:2" x14ac:dyDescent="0.25">
      <c r="B356" s="65" t="str">
        <f t="shared" si="8"/>
        <v/>
      </c>
    </row>
    <row r="357" spans="2:2" x14ac:dyDescent="0.25">
      <c r="B357" s="65" t="str">
        <f t="shared" si="8"/>
        <v/>
      </c>
    </row>
    <row r="358" spans="2:2" x14ac:dyDescent="0.25">
      <c r="B358" s="65" t="str">
        <f t="shared" si="8"/>
        <v/>
      </c>
    </row>
    <row r="359" spans="2:2" x14ac:dyDescent="0.25">
      <c r="B359" s="65" t="str">
        <f t="shared" si="8"/>
        <v/>
      </c>
    </row>
    <row r="360" spans="2:2" x14ac:dyDescent="0.25">
      <c r="B360" s="65" t="str">
        <f t="shared" si="8"/>
        <v/>
      </c>
    </row>
    <row r="361" spans="2:2" x14ac:dyDescent="0.25">
      <c r="B361" s="65" t="str">
        <f t="shared" si="8"/>
        <v/>
      </c>
    </row>
    <row r="362" spans="2:2" x14ac:dyDescent="0.25">
      <c r="B362" s="65" t="str">
        <f t="shared" si="8"/>
        <v/>
      </c>
    </row>
    <row r="363" spans="2:2" x14ac:dyDescent="0.25">
      <c r="B363" s="65" t="str">
        <f t="shared" si="8"/>
        <v/>
      </c>
    </row>
    <row r="364" spans="2:2" x14ac:dyDescent="0.25">
      <c r="B364" s="65" t="str">
        <f t="shared" si="8"/>
        <v/>
      </c>
    </row>
    <row r="365" spans="2:2" x14ac:dyDescent="0.25">
      <c r="B365" s="65" t="str">
        <f t="shared" si="8"/>
        <v/>
      </c>
    </row>
    <row r="366" spans="2:2" x14ac:dyDescent="0.25">
      <c r="B366" s="65" t="str">
        <f t="shared" si="8"/>
        <v/>
      </c>
    </row>
    <row r="367" spans="2:2" x14ac:dyDescent="0.25">
      <c r="B367" s="65" t="str">
        <f t="shared" si="8"/>
        <v/>
      </c>
    </row>
    <row r="368" spans="2:2" x14ac:dyDescent="0.25">
      <c r="B368" s="65" t="str">
        <f t="shared" si="8"/>
        <v/>
      </c>
    </row>
    <row r="369" spans="2:2" x14ac:dyDescent="0.25">
      <c r="B369" s="65" t="str">
        <f t="shared" si="8"/>
        <v/>
      </c>
    </row>
    <row r="370" spans="2:2" x14ac:dyDescent="0.25">
      <c r="B370" s="65" t="str">
        <f t="shared" si="8"/>
        <v/>
      </c>
    </row>
    <row r="371" spans="2:2" x14ac:dyDescent="0.25">
      <c r="B371" s="65" t="str">
        <f t="shared" si="8"/>
        <v/>
      </c>
    </row>
    <row r="372" spans="2:2" x14ac:dyDescent="0.25">
      <c r="B372" s="65" t="str">
        <f t="shared" si="8"/>
        <v/>
      </c>
    </row>
    <row r="373" spans="2:2" x14ac:dyDescent="0.25">
      <c r="B373" s="65" t="str">
        <f t="shared" si="8"/>
        <v/>
      </c>
    </row>
    <row r="374" spans="2:2" x14ac:dyDescent="0.25">
      <c r="B374" s="65" t="str">
        <f t="shared" si="8"/>
        <v/>
      </c>
    </row>
    <row r="375" spans="2:2" x14ac:dyDescent="0.25">
      <c r="B375" s="65" t="str">
        <f t="shared" si="8"/>
        <v/>
      </c>
    </row>
    <row r="376" spans="2:2" x14ac:dyDescent="0.25">
      <c r="B376" s="65" t="str">
        <f t="shared" si="8"/>
        <v/>
      </c>
    </row>
    <row r="377" spans="2:2" x14ac:dyDescent="0.25">
      <c r="B377" s="65" t="str">
        <f t="shared" si="8"/>
        <v/>
      </c>
    </row>
    <row r="378" spans="2:2" x14ac:dyDescent="0.25">
      <c r="B378" s="65" t="str">
        <f t="shared" si="8"/>
        <v/>
      </c>
    </row>
    <row r="379" spans="2:2" x14ac:dyDescent="0.25">
      <c r="B379" s="65" t="str">
        <f t="shared" si="8"/>
        <v/>
      </c>
    </row>
    <row r="380" spans="2:2" x14ac:dyDescent="0.25">
      <c r="B380" s="65" t="str">
        <f t="shared" si="8"/>
        <v/>
      </c>
    </row>
    <row r="381" spans="2:2" x14ac:dyDescent="0.25">
      <c r="B381" s="65" t="str">
        <f t="shared" si="8"/>
        <v/>
      </c>
    </row>
    <row r="382" spans="2:2" x14ac:dyDescent="0.25">
      <c r="B382" s="65" t="str">
        <f t="shared" si="8"/>
        <v/>
      </c>
    </row>
    <row r="383" spans="2:2" x14ac:dyDescent="0.25">
      <c r="B383" s="65" t="str">
        <f t="shared" si="8"/>
        <v/>
      </c>
    </row>
    <row r="384" spans="2:2" x14ac:dyDescent="0.25">
      <c r="B384" s="65" t="str">
        <f t="shared" si="8"/>
        <v/>
      </c>
    </row>
    <row r="385" spans="2:2" x14ac:dyDescent="0.25">
      <c r="B385" s="65" t="str">
        <f t="shared" si="8"/>
        <v/>
      </c>
    </row>
    <row r="386" spans="2:2" x14ac:dyDescent="0.25">
      <c r="B386" s="65" t="str">
        <f t="shared" si="8"/>
        <v/>
      </c>
    </row>
    <row r="387" spans="2:2" x14ac:dyDescent="0.25">
      <c r="B387" s="65" t="str">
        <f t="shared" si="8"/>
        <v/>
      </c>
    </row>
    <row r="388" spans="2:2" x14ac:dyDescent="0.25">
      <c r="B388" s="65" t="str">
        <f t="shared" si="8"/>
        <v/>
      </c>
    </row>
    <row r="389" spans="2:2" x14ac:dyDescent="0.25">
      <c r="B389" s="65" t="str">
        <f t="shared" si="8"/>
        <v/>
      </c>
    </row>
    <row r="390" spans="2:2" x14ac:dyDescent="0.25">
      <c r="B390" s="65" t="str">
        <f t="shared" si="8"/>
        <v/>
      </c>
    </row>
    <row r="391" spans="2:2" x14ac:dyDescent="0.25">
      <c r="B391" s="65" t="str">
        <f t="shared" si="8"/>
        <v/>
      </c>
    </row>
    <row r="392" spans="2:2" x14ac:dyDescent="0.25">
      <c r="B392" s="65" t="str">
        <f t="shared" si="8"/>
        <v/>
      </c>
    </row>
    <row r="393" spans="2:2" x14ac:dyDescent="0.25">
      <c r="B393" s="65" t="str">
        <f t="shared" si="8"/>
        <v/>
      </c>
    </row>
    <row r="394" spans="2:2" x14ac:dyDescent="0.25">
      <c r="B394" s="65" t="str">
        <f t="shared" si="8"/>
        <v/>
      </c>
    </row>
    <row r="395" spans="2:2" x14ac:dyDescent="0.25">
      <c r="B395" s="65" t="str">
        <f t="shared" ref="B395:B423" si="9">IF(D395&gt;1,B394+1,"")</f>
        <v/>
      </c>
    </row>
    <row r="396" spans="2:2" x14ac:dyDescent="0.25">
      <c r="B396" s="65" t="str">
        <f t="shared" si="9"/>
        <v/>
      </c>
    </row>
    <row r="397" spans="2:2" x14ac:dyDescent="0.25">
      <c r="B397" s="65" t="str">
        <f t="shared" si="9"/>
        <v/>
      </c>
    </row>
    <row r="398" spans="2:2" x14ac:dyDescent="0.25">
      <c r="B398" s="65" t="str">
        <f t="shared" si="9"/>
        <v/>
      </c>
    </row>
    <row r="399" spans="2:2" x14ac:dyDescent="0.25">
      <c r="B399" s="65" t="str">
        <f t="shared" si="9"/>
        <v/>
      </c>
    </row>
    <row r="400" spans="2:2" x14ac:dyDescent="0.25">
      <c r="B400" s="65" t="str">
        <f t="shared" si="9"/>
        <v/>
      </c>
    </row>
    <row r="401" spans="2:2" x14ac:dyDescent="0.25">
      <c r="B401" s="65" t="str">
        <f t="shared" si="9"/>
        <v/>
      </c>
    </row>
    <row r="402" spans="2:2" x14ac:dyDescent="0.25">
      <c r="B402" s="65" t="str">
        <f t="shared" si="9"/>
        <v/>
      </c>
    </row>
    <row r="403" spans="2:2" x14ac:dyDescent="0.25">
      <c r="B403" s="65" t="str">
        <f t="shared" si="9"/>
        <v/>
      </c>
    </row>
    <row r="404" spans="2:2" x14ac:dyDescent="0.25">
      <c r="B404" s="65" t="str">
        <f t="shared" si="9"/>
        <v/>
      </c>
    </row>
    <row r="405" spans="2:2" x14ac:dyDescent="0.25">
      <c r="B405" s="65" t="str">
        <f t="shared" si="9"/>
        <v/>
      </c>
    </row>
    <row r="406" spans="2:2" x14ac:dyDescent="0.25">
      <c r="B406" s="65" t="str">
        <f t="shared" si="9"/>
        <v/>
      </c>
    </row>
    <row r="407" spans="2:2" x14ac:dyDescent="0.25">
      <c r="B407" s="65" t="str">
        <f t="shared" si="9"/>
        <v/>
      </c>
    </row>
    <row r="408" spans="2:2" x14ac:dyDescent="0.25">
      <c r="B408" s="65" t="str">
        <f t="shared" si="9"/>
        <v/>
      </c>
    </row>
    <row r="409" spans="2:2" x14ac:dyDescent="0.25">
      <c r="B409" s="65" t="str">
        <f t="shared" si="9"/>
        <v/>
      </c>
    </row>
    <row r="410" spans="2:2" x14ac:dyDescent="0.25">
      <c r="B410" s="65" t="str">
        <f t="shared" si="9"/>
        <v/>
      </c>
    </row>
    <row r="411" spans="2:2" x14ac:dyDescent="0.25">
      <c r="B411" s="65" t="str">
        <f t="shared" si="9"/>
        <v/>
      </c>
    </row>
    <row r="412" spans="2:2" x14ac:dyDescent="0.25">
      <c r="B412" s="65" t="str">
        <f t="shared" si="9"/>
        <v/>
      </c>
    </row>
    <row r="413" spans="2:2" x14ac:dyDescent="0.25">
      <c r="B413" s="65" t="str">
        <f t="shared" si="9"/>
        <v/>
      </c>
    </row>
    <row r="414" spans="2:2" x14ac:dyDescent="0.25">
      <c r="B414" s="65" t="str">
        <f t="shared" si="9"/>
        <v/>
      </c>
    </row>
    <row r="415" spans="2:2" x14ac:dyDescent="0.25">
      <c r="B415" s="65" t="str">
        <f t="shared" si="9"/>
        <v/>
      </c>
    </row>
    <row r="416" spans="2:2" x14ac:dyDescent="0.25">
      <c r="B416" s="65" t="str">
        <f t="shared" si="9"/>
        <v/>
      </c>
    </row>
    <row r="417" spans="2:10" x14ac:dyDescent="0.25">
      <c r="B417" s="65" t="str">
        <f t="shared" si="9"/>
        <v/>
      </c>
    </row>
    <row r="418" spans="2:10" x14ac:dyDescent="0.25">
      <c r="B418" s="65" t="str">
        <f t="shared" si="9"/>
        <v/>
      </c>
    </row>
    <row r="419" spans="2:10" x14ac:dyDescent="0.25">
      <c r="B419" s="65" t="str">
        <f t="shared" si="9"/>
        <v/>
      </c>
    </row>
    <row r="420" spans="2:10" x14ac:dyDescent="0.25">
      <c r="B420" s="65" t="str">
        <f t="shared" si="9"/>
        <v/>
      </c>
    </row>
    <row r="421" spans="2:10" x14ac:dyDescent="0.25">
      <c r="B421" s="65" t="str">
        <f t="shared" si="9"/>
        <v/>
      </c>
    </row>
    <row r="422" spans="2:10" x14ac:dyDescent="0.25">
      <c r="B422" s="65" t="str">
        <f t="shared" si="9"/>
        <v/>
      </c>
    </row>
    <row r="423" spans="2:10" x14ac:dyDescent="0.25">
      <c r="B423" s="65" t="str">
        <f t="shared" si="9"/>
        <v/>
      </c>
    </row>
    <row r="424" spans="2:10" s="14" customFormat="1" x14ac:dyDescent="0.25">
      <c r="B424" s="66"/>
      <c r="C424" s="66"/>
      <c r="D424" s="66"/>
      <c r="E424" s="66"/>
      <c r="F424" s="66"/>
      <c r="G424" s="66"/>
      <c r="H424" s="66"/>
      <c r="I424" s="66"/>
      <c r="J424" s="66"/>
    </row>
  </sheetData>
  <sheetProtection selectLockedCells="1" sort="0" autoFilter="0"/>
  <protectedRanges>
    <protectedRange sqref="C7:J422 B8" name="Bogføring"/>
  </protectedRanges>
  <autoFilter ref="B7:J424" xr:uid="{00000000-0001-0000-0400-000000000000}"/>
  <dataConsolidate/>
  <mergeCells count="2">
    <mergeCell ref="K5:O6"/>
    <mergeCell ref="B1:J1"/>
  </mergeCells>
  <phoneticPr fontId="3" type="noConversion"/>
  <dataValidations xWindow="665" yWindow="389" count="3">
    <dataValidation type="list" allowBlank="1" showInputMessage="1" showErrorMessage="1" promptTitle="Brug af feltet" prompt="Ved valg af enten ISOBRO eller § 18 medtages denne postering i underregnskabet for de to bevillinger." sqref="E304:E423" xr:uid="{8E5752D5-6558-4DC8-A5F0-E1823E18FC22}">
      <formula1>"ISOBRO,§ 18"</formula1>
    </dataValidation>
    <dataValidation type="decimal" allowBlank="1" showInputMessage="1" showErrorMessage="1" errorTitle="Fejl i indtastning" error="Du må kun skrive tal i dette felt." sqref="H9:I303" xr:uid="{1309CD0A-1881-4674-8B3E-15BB3E33E146}">
      <formula1>-1000000</formula1>
      <formula2>1000000</formula2>
    </dataValidation>
    <dataValidation type="date" allowBlank="1" showInputMessage="1" showErrorMessage="1" errorTitle="Forkert datoformat" error="Du skal skrive datoen i formatet:_x000a_dd-mm-åååå" sqref="C10:C303" xr:uid="{AD725EE1-B51C-4B8D-ADF4-F077619F75F9}">
      <formula1>43831</formula1>
      <formula2>65746</formula2>
    </dataValidation>
  </dataValidations>
  <pageMargins left="0.74803149606299213" right="0.74803149606299213" top="0.98425196850393704" bottom="0.98425196850393704" header="0.51181102362204722" footer="0.51181102362204722"/>
  <pageSetup paperSize="9" scale="76" fitToHeight="0" orientation="landscape" r:id="rId1"/>
  <headerFooter alignWithMargins="0"/>
  <extLst>
    <ext xmlns:x14="http://schemas.microsoft.com/office/spreadsheetml/2009/9/main" uri="{CCE6A557-97BC-4b89-ADB6-D9C93CAAB3DF}">
      <x14:dataValidations xmlns:xm="http://schemas.microsoft.com/office/excel/2006/main" xWindow="665" yWindow="389" count="4">
        <x14:dataValidation type="list" allowBlank="1" showErrorMessage="1" errorTitle="Fejl i inddtastning" error="Du kan vælge B, K, T eller S._x000a__x000a_B = Bank_x000a_K = Kasse_x000a_T = Tilgodehavender_x000a_S = Skyldige omkostninger" promptTitle="Vejledning" prompt="Modpost er betalingsformen:_x000a__x000a_B = Bank_x000a_K = Kasse_x000a_T = Tilgodehavender_x000a_S = Skyldige omkostninger" xr:uid="{FFEFB66A-D8F8-4567-AAD5-2FFE54B8B65E}">
          <x14:formula1>
            <xm:f>Lister!$A$33:$A$38</xm:f>
          </x14:formula1>
          <xm:sqref>J18 J9:J16 J174 J172 J162:J170 J160 J158 J148:J156 J146 J144 J134:J142 J132 J130 J120:J128 J118 J116 J106:J114 J104 J102 J92:J100 J90 J88 J78:J86 J76 J74 J64:J72 J62 J60 J50:J58 J48 J46 J36:J44 J34 J32 J22:J30 J20 J176</xm:sqref>
        </x14:dataValidation>
        <x14:dataValidation type="list" allowBlank="1" showInputMessage="1" showErrorMessage="1" xr:uid="{42F8B18A-3715-4942-A4BE-7D19F4349050}">
          <x14:formula1>
            <xm:f>Lister!$A$33:$A$38</xm:f>
          </x14:formula1>
          <xm:sqref>J17 J175 J171 J173 J161 J157 J159 J145 J147 J143 J177:J423 J129 J131 J119 J115 J117 J103 J105 J101 J133 J87 J89 J77 J73 J75 J61 J63 J59 J91 J49 J45 J47 J35 J31 J33 J19 J21</xm:sqref>
        </x14:dataValidation>
        <x14:dataValidation type="list" allowBlank="1" showInputMessage="1" showErrorMessage="1" xr:uid="{335D2A37-FE29-48A0-839A-5ADB4C31496E}">
          <x14:formula1>
            <xm:f>Lister!$A$1:$A$24</xm:f>
          </x14:formula1>
          <xm:sqref>D9:D423</xm:sqref>
        </x14:dataValidation>
        <x14:dataValidation type="list" allowBlank="1" showInputMessage="1" showErrorMessage="1" xr:uid="{D57D46C1-D40A-44C6-A540-5055D4AE007E}">
          <x14:formula1>
            <xm:f>Lister!$A$28:$A$32</xm:f>
          </x14:formula1>
          <xm:sqref>E9:E303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FFBD"/>
  </sheetPr>
  <dimension ref="A1:N72"/>
  <sheetViews>
    <sheetView topLeftCell="A10" zoomScale="98" zoomScaleNormal="98" zoomScalePageLayoutView="110" workbookViewId="0">
      <selection activeCell="H39" sqref="H39"/>
    </sheetView>
  </sheetViews>
  <sheetFormatPr defaultColWidth="9.1796875" defaultRowHeight="15.5" x14ac:dyDescent="0.35"/>
  <cols>
    <col min="2" max="2" width="9.7265625" style="2" customWidth="1"/>
    <col min="3" max="3" width="1.7265625" style="2" customWidth="1"/>
    <col min="4" max="4" width="35.7265625" style="2" customWidth="1"/>
    <col min="5" max="5" width="5.7265625" style="2" customWidth="1"/>
    <col min="6" max="6" width="9.7265625" style="2" customWidth="1"/>
    <col min="7" max="7" width="1.7265625" style="2" customWidth="1"/>
    <col min="8" max="8" width="35.7265625" style="72" customWidth="1"/>
    <col min="9" max="9" width="14.7265625" style="1" bestFit="1" customWidth="1"/>
    <col min="10" max="10" width="11.54296875" style="1" customWidth="1"/>
    <col min="11" max="16384" width="9.1796875" style="1"/>
  </cols>
  <sheetData>
    <row r="1" spans="1:14" ht="33" customHeight="1" x14ac:dyDescent="0.35">
      <c r="B1" s="172" t="str">
        <f>"Årsregnskab "&amp;Stamoplysninger!C7</f>
        <v xml:space="preserve">Årsregnskab </v>
      </c>
      <c r="C1" s="172"/>
      <c r="D1" s="172"/>
      <c r="E1" s="172"/>
      <c r="F1" s="172"/>
      <c r="G1" s="172"/>
      <c r="H1" s="172"/>
    </row>
    <row r="2" spans="1:14" ht="24" customHeight="1" x14ac:dyDescent="0.35">
      <c r="B2" s="172" t="str">
        <f>IF(Stamoplysninger!C6="","",Stamoplysninger!C6)</f>
        <v/>
      </c>
      <c r="C2" s="172"/>
      <c r="D2" s="172"/>
      <c r="E2" s="172"/>
      <c r="F2" s="172"/>
      <c r="G2" s="172"/>
      <c r="H2" s="172"/>
    </row>
    <row r="3" spans="1:14" ht="18.649999999999999" customHeight="1" x14ac:dyDescent="0.35">
      <c r="B3" s="81"/>
      <c r="C3" s="81"/>
      <c r="D3" s="81"/>
      <c r="E3" s="81"/>
      <c r="F3" s="81"/>
      <c r="G3" s="81"/>
      <c r="H3" s="81"/>
    </row>
    <row r="4" spans="1:14" s="3" customFormat="1" ht="18" x14ac:dyDescent="0.4">
      <c r="A4"/>
      <c r="B4" s="175" t="s">
        <v>84</v>
      </c>
      <c r="C4" s="175"/>
      <c r="D4" s="175"/>
      <c r="E4" s="175"/>
      <c r="F4" s="175"/>
      <c r="G4" s="175"/>
      <c r="H4" s="175"/>
      <c r="I4" s="91" t="str">
        <f>IF(H41-H55=0,"","Regnskabet stemmer ikke")</f>
        <v/>
      </c>
      <c r="J4" s="4"/>
      <c r="K4" s="4"/>
      <c r="L4" s="4"/>
      <c r="M4" s="4"/>
      <c r="N4" s="4"/>
    </row>
    <row r="5" spans="1:14" s="3" customFormat="1" ht="18" x14ac:dyDescent="0.4">
      <c r="A5"/>
      <c r="B5" s="82"/>
      <c r="C5" s="82"/>
      <c r="D5" s="82"/>
      <c r="E5" s="82"/>
      <c r="F5" s="82"/>
      <c r="G5" s="82"/>
      <c r="H5" s="82"/>
      <c r="I5" s="4"/>
      <c r="J5" s="4"/>
      <c r="K5" s="4"/>
      <c r="L5" s="4"/>
      <c r="M5" s="4"/>
      <c r="N5" s="4"/>
    </row>
    <row r="6" spans="1:14" s="8" customFormat="1" ht="15" customHeight="1" x14ac:dyDescent="0.35">
      <c r="A6"/>
      <c r="B6" s="39" t="s">
        <v>13</v>
      </c>
      <c r="C6" s="39"/>
      <c r="D6" s="39"/>
      <c r="E6" s="39"/>
      <c r="F6" s="39"/>
      <c r="G6" s="39"/>
      <c r="H6" s="73"/>
    </row>
    <row r="7" spans="1:14" s="8" customFormat="1" ht="15" customHeight="1" x14ac:dyDescent="0.35">
      <c r="A7"/>
      <c r="B7" s="41" t="str">
        <f>+Kontoplan!A4</f>
        <v>Kræftens Bekæmpelses basistilskud til lokalforeninger</v>
      </c>
      <c r="C7" s="30"/>
      <c r="D7" s="30"/>
      <c r="E7" s="30"/>
      <c r="F7" s="30"/>
      <c r="G7" s="30"/>
      <c r="H7" s="72">
        <f>SUMIF('Daglig bogføring'!D$9:D$423,Lister!A2,'Daglig bogføring'!H$9:H$423)-SUMIF('Daglig bogføring'!D$9:D$423,Lister!A2,'Daglig bogføring'!I$9:I$423)</f>
        <v>0</v>
      </c>
    </row>
    <row r="8" spans="1:14" s="8" customFormat="1" ht="15" customHeight="1" x14ac:dyDescent="0.35">
      <c r="A8"/>
      <c r="B8" s="41" t="str">
        <f>+Kontoplan!A5</f>
        <v>Kræftens Bekæmpelses pulje til lokale aktiviteter</v>
      </c>
      <c r="C8" s="41"/>
      <c r="D8" s="41"/>
      <c r="E8" s="41"/>
      <c r="F8" s="41"/>
      <c r="G8" s="41"/>
      <c r="H8" s="72">
        <f>SUMIF('Daglig bogføring'!D$9:D$423,Lister!A3,'Daglig bogføring'!H$9:H$423)-SUMIF('Daglig bogføring'!D$9:D$423,Lister!A3,'Daglig bogføring'!I$9:I$423)</f>
        <v>0</v>
      </c>
      <c r="I8" s="35"/>
    </row>
    <row r="9" spans="1:14" s="8" customFormat="1" ht="15" customHeight="1" x14ac:dyDescent="0.35">
      <c r="A9"/>
      <c r="B9" s="41" t="str">
        <f>+Kontoplan!A6</f>
        <v xml:space="preserve">Øremærkede tilskudsmidler </v>
      </c>
      <c r="C9" s="41"/>
      <c r="D9" s="41"/>
      <c r="E9" s="41"/>
      <c r="F9" s="41"/>
      <c r="G9" s="41"/>
      <c r="H9" s="72">
        <f>SUMIF('Daglig bogføring'!D$9:D$423,Lister!A4,'Daglig bogføring'!H$9:H$423)-SUMIF('Daglig bogføring'!D$9:D$423,Lister!A4,'Daglig bogføring'!I$9:I$423)</f>
        <v>0</v>
      </c>
      <c r="I9" s="35"/>
    </row>
    <row r="10" spans="1:14" s="8" customFormat="1" ht="15" customHeight="1" x14ac:dyDescent="0.35">
      <c r="A10"/>
      <c r="B10" s="41" t="str">
        <f>+Kontoplan!A7</f>
        <v>Øvrige tilskudsmidler</v>
      </c>
      <c r="C10" s="41"/>
      <c r="D10" s="41"/>
      <c r="E10" s="41"/>
      <c r="F10" s="41"/>
      <c r="G10" s="41"/>
      <c r="H10" s="72">
        <f>SUMIF('Daglig bogføring'!D$9:D$423,Lister!A5,'Daglig bogføring'!H$9:H$423)-SUMIF('Daglig bogføring'!D$9:D$423,Lister!A5,'Daglig bogføring'!I$9:I$423)</f>
        <v>0</v>
      </c>
    </row>
    <row r="11" spans="1:14" s="8" customFormat="1" ht="15" customHeight="1" x14ac:dyDescent="0.35">
      <c r="A11"/>
      <c r="B11" s="41" t="str">
        <f>+Kontoplan!A8</f>
        <v>Sponsorater, gaver og bidrag</v>
      </c>
      <c r="C11" s="41"/>
      <c r="D11" s="41"/>
      <c r="E11" s="41"/>
      <c r="F11" s="41"/>
      <c r="G11" s="41"/>
      <c r="H11" s="72">
        <f>SUMIF('Daglig bogføring'!D$9:D$423,Lister!A6,'Daglig bogføring'!H$9:H$423)-SUMIF('Daglig bogføring'!D$9:D$423,Lister!A6,'Daglig bogføring'!I$9:I$423)</f>
        <v>0</v>
      </c>
    </row>
    <row r="12" spans="1:14" s="8" customFormat="1" ht="15" customHeight="1" x14ac:dyDescent="0.35">
      <c r="A12"/>
      <c r="B12" s="41" t="str">
        <f>+Kontoplan!A9</f>
        <v>Indtægter fra lokaludvalg/samarbejdsudvalg</v>
      </c>
      <c r="C12" s="41"/>
      <c r="D12" s="41"/>
      <c r="E12" s="41"/>
      <c r="F12" s="41"/>
      <c r="G12" s="41"/>
      <c r="H12" s="72">
        <f>SUMIF('Daglig bogføring'!D$9:D$423,Lister!A7,'Daglig bogføring'!H$9:H$423)-SUMIF('Daglig bogføring'!D$9:D$423,Lister!A7,'Daglig bogføring'!I$9:I$423)</f>
        <v>0</v>
      </c>
    </row>
    <row r="13" spans="1:14" s="8" customFormat="1" ht="15" customHeight="1" x14ac:dyDescent="0.35">
      <c r="A13"/>
      <c r="B13" s="41" t="str">
        <f>+Kontoplan!A10</f>
        <v>Øvrige indtægter</v>
      </c>
      <c r="C13" s="41"/>
      <c r="D13" s="41"/>
      <c r="E13" s="41"/>
      <c r="F13" s="41"/>
      <c r="G13" s="41"/>
      <c r="H13" s="72">
        <f>SUMIF('Daglig bogføring'!D$9:D$423,Lister!A8,'Daglig bogføring'!H$9:H$423)-SUMIF('Daglig bogføring'!D$9:D$423,Lister!A8,'Daglig bogføring'!I$9:I$423)</f>
        <v>0</v>
      </c>
    </row>
    <row r="14" spans="1:14" s="8" customFormat="1" ht="15" customHeight="1" thickBot="1" x14ac:dyDescent="0.4">
      <c r="A14"/>
      <c r="B14" s="42" t="s">
        <v>14</v>
      </c>
      <c r="C14" s="42"/>
      <c r="D14" s="42"/>
      <c r="E14" s="42"/>
      <c r="F14" s="42"/>
      <c r="G14" s="42"/>
      <c r="H14" s="74">
        <f>SUM(H7:H13)</f>
        <v>0</v>
      </c>
    </row>
    <row r="15" spans="1:14" s="10" customFormat="1" ht="15" customHeight="1" thickTop="1" x14ac:dyDescent="0.35">
      <c r="A15"/>
      <c r="B15" s="43"/>
      <c r="C15" s="43"/>
      <c r="D15" s="43"/>
      <c r="E15" s="43"/>
      <c r="F15" s="43"/>
      <c r="G15" s="43"/>
      <c r="H15" s="72"/>
    </row>
    <row r="16" spans="1:14" s="8" customFormat="1" ht="15" customHeight="1" x14ac:dyDescent="0.35">
      <c r="A16"/>
      <c r="B16" s="39" t="s">
        <v>15</v>
      </c>
      <c r="C16" s="39"/>
      <c r="D16" s="39"/>
      <c r="E16" s="39"/>
      <c r="F16" s="39"/>
      <c r="G16" s="39"/>
      <c r="H16" s="73"/>
    </row>
    <row r="17" spans="1:9" s="8" customFormat="1" ht="15" customHeight="1" x14ac:dyDescent="0.35">
      <c r="A17"/>
      <c r="B17" s="41" t="str">
        <f>+Kontoplan!A12</f>
        <v>Udgifter iht. basistilskud til lokalforeninger</v>
      </c>
      <c r="C17" s="41"/>
      <c r="D17" s="41"/>
      <c r="E17" s="41"/>
      <c r="F17" s="41"/>
      <c r="G17" s="41"/>
      <c r="H17" s="72">
        <f>SUMIF('Daglig bogføring'!D$9:D$423,Lister!A10,'Daglig bogføring'!H$9:H$423)-SUMIF('Daglig bogføring'!D$9:D$423,Lister!A10,'Daglig bogføring'!I$9:I$423)</f>
        <v>0</v>
      </c>
    </row>
    <row r="18" spans="1:9" s="8" customFormat="1" ht="15" customHeight="1" x14ac:dyDescent="0.35">
      <c r="A18"/>
      <c r="B18" s="41" t="str">
        <f>+Kontoplan!A13</f>
        <v>Udgifter iht. Kræftens Bekæmpelses pulje til lokale aktiviteter</v>
      </c>
      <c r="C18" s="41"/>
      <c r="D18" s="41"/>
      <c r="E18" s="41"/>
      <c r="F18" s="41"/>
      <c r="G18" s="41"/>
      <c r="H18" s="72">
        <f>SUMIF('Daglig bogføring'!D$9:D$423,Lister!A11,'Daglig bogføring'!H$9:H$423)-SUMIF('Daglig bogføring'!D$9:D$423,Lister!A11,'Daglig bogføring'!I$9:I$423)</f>
        <v>0</v>
      </c>
    </row>
    <row r="19" spans="1:9" s="8" customFormat="1" ht="15" customHeight="1" x14ac:dyDescent="0.35">
      <c r="A19"/>
      <c r="B19" s="41" t="str">
        <f>+Kontoplan!A14</f>
        <v>Udgifter iht. øremærkede tilskudsmidler</v>
      </c>
      <c r="C19" s="41"/>
      <c r="D19" s="41"/>
      <c r="E19" s="41"/>
      <c r="F19" s="41"/>
      <c r="G19" s="41"/>
      <c r="H19" s="72">
        <f>SUMIF('Daglig bogføring'!D$9:D$423,Lister!A12,'Daglig bogføring'!H$9:H$423)-SUMIF('Daglig bogføring'!D$9:D$423,Lister!A12,'Daglig bogføring'!I$9:I$423)</f>
        <v>0</v>
      </c>
    </row>
    <row r="20" spans="1:9" s="8" customFormat="1" ht="15" customHeight="1" x14ac:dyDescent="0.35">
      <c r="A20"/>
      <c r="B20" s="41" t="str">
        <f>+Kontoplan!A15</f>
        <v>Udgifter til kontorhold og administration</v>
      </c>
      <c r="C20" s="41"/>
      <c r="D20" s="41"/>
      <c r="E20" s="41"/>
      <c r="F20" s="41"/>
      <c r="G20" s="41"/>
      <c r="H20" s="72">
        <f>SUMIF('Daglig bogføring'!D$9:D$423,Lister!A13,'Daglig bogføring'!H$9:H$423)-SUMIF('Daglig bogføring'!D$9:D$423,Lister!A13,'Daglig bogføring'!I$9:I$423)</f>
        <v>0</v>
      </c>
    </row>
    <row r="21" spans="1:9" s="8" customFormat="1" ht="15" customHeight="1" x14ac:dyDescent="0.35">
      <c r="A21"/>
      <c r="B21" s="41" t="str">
        <f>+Kontoplan!A16</f>
        <v>Møde- og transportudgifter</v>
      </c>
      <c r="C21" s="41"/>
      <c r="D21" s="41"/>
      <c r="E21" s="41"/>
      <c r="F21" s="41"/>
      <c r="G21" s="41"/>
      <c r="H21" s="72">
        <f>SUMIF('Daglig bogføring'!D$9:D$423,Lister!A14,'Daglig bogføring'!H$9:H$423)-SUMIF('Daglig bogføring'!D$9:D$423,Lister!A14,'Daglig bogføring'!I$9:I$423)</f>
        <v>0</v>
      </c>
    </row>
    <row r="22" spans="1:9" s="8" customFormat="1" ht="15" customHeight="1" x14ac:dyDescent="0.35">
      <c r="A22"/>
      <c r="B22" s="41" t="str">
        <f>+Kontoplan!A17</f>
        <v>Udgifter til lokaludvalg/samarbejdsudvalg</v>
      </c>
      <c r="C22" s="41"/>
      <c r="D22" s="41"/>
      <c r="E22" s="41"/>
      <c r="F22" s="41"/>
      <c r="G22" s="41"/>
      <c r="H22" s="72">
        <f>SUMIF('Daglig bogføring'!D$9:D$423,Lister!A15,'Daglig bogføring'!H$9:H$423)-SUMIF('Daglig bogføring'!D$9:D$423,Lister!A15,'Daglig bogføring'!I$9:I$423)</f>
        <v>0</v>
      </c>
    </row>
    <row r="23" spans="1:9" s="8" customFormat="1" ht="15" customHeight="1" x14ac:dyDescent="0.35">
      <c r="A23"/>
      <c r="B23" s="41" t="str">
        <f>+Kontoplan!A18</f>
        <v>Øvrige udgifter</v>
      </c>
      <c r="C23" s="41"/>
      <c r="D23" s="41"/>
      <c r="E23" s="41"/>
      <c r="F23" s="41"/>
      <c r="G23" s="41"/>
      <c r="H23" s="72">
        <f>SUMIF('Daglig bogføring'!D$9:D$423,Lister!A16,'Daglig bogføring'!H$9:H$423)-SUMIF('Daglig bogføring'!D$9:D$423,Lister!A16,'Daglig bogføring'!I$9:I$423)</f>
        <v>0</v>
      </c>
    </row>
    <row r="24" spans="1:9" s="8" customFormat="1" ht="15" customHeight="1" thickBot="1" x14ac:dyDescent="0.4">
      <c r="A24"/>
      <c r="B24" s="42" t="s">
        <v>16</v>
      </c>
      <c r="C24" s="42"/>
      <c r="D24" s="42"/>
      <c r="E24" s="42"/>
      <c r="F24" s="42"/>
      <c r="G24" s="42"/>
      <c r="H24" s="74">
        <f>SUM(H17:H23)</f>
        <v>0</v>
      </c>
    </row>
    <row r="25" spans="1:9" s="8" customFormat="1" ht="15" customHeight="1" thickTop="1" x14ac:dyDescent="0.35">
      <c r="A25"/>
      <c r="B25" s="1"/>
      <c r="C25" s="1"/>
      <c r="D25" s="1"/>
      <c r="E25" s="1"/>
      <c r="F25" s="1"/>
      <c r="G25" s="1"/>
      <c r="H25" s="72"/>
    </row>
    <row r="26" spans="1:9" s="8" customFormat="1" ht="15" customHeight="1" thickBot="1" x14ac:dyDescent="0.4">
      <c r="A26"/>
      <c r="B26" s="42" t="s">
        <v>17</v>
      </c>
      <c r="C26" s="42"/>
      <c r="D26" s="42"/>
      <c r="E26" s="42"/>
      <c r="F26" s="42"/>
      <c r="G26" s="42"/>
      <c r="H26" s="74">
        <f>H14+H24</f>
        <v>0</v>
      </c>
    </row>
    <row r="27" spans="1:9" s="8" customFormat="1" ht="15" customHeight="1" thickTop="1" x14ac:dyDescent="0.35">
      <c r="A27"/>
      <c r="B27" s="43"/>
      <c r="C27" s="43"/>
      <c r="D27" s="43"/>
      <c r="E27" s="43"/>
      <c r="F27" s="43"/>
      <c r="G27" s="43"/>
      <c r="H27" s="72"/>
    </row>
    <row r="28" spans="1:9" s="8" customFormat="1" ht="15" customHeight="1" x14ac:dyDescent="0.35">
      <c r="A28"/>
      <c r="B28" s="39" t="s">
        <v>79</v>
      </c>
      <c r="C28" s="39"/>
      <c r="D28" s="39"/>
      <c r="E28" s="39"/>
      <c r="F28" s="39"/>
      <c r="G28" s="39"/>
      <c r="H28" s="75"/>
    </row>
    <row r="29" spans="1:9" s="8" customFormat="1" ht="15" customHeight="1" x14ac:dyDescent="0.35">
      <c r="A29"/>
      <c r="B29" s="41" t="str">
        <f>+B48</f>
        <v>ISOBRO-midler til brug næste år</v>
      </c>
      <c r="C29" s="41"/>
      <c r="D29" s="41"/>
      <c r="E29" s="41"/>
      <c r="F29" s="41"/>
      <c r="G29" s="41"/>
      <c r="H29" s="72">
        <f>SUMIFS('Daglig bogføring'!H$9:H$423,'Daglig bogføring'!D$9:D$423,Lister!A4,'Daglig bogføring'!E$9:E$423,Lister!A$28)-SUMIFS('Daglig bogføring'!I$9:I$423,'Daglig bogføring'!D$9:D$423,Lister!A4,'Daglig bogføring'!E$9:E$423,Lister!A$28)</f>
        <v>0</v>
      </c>
      <c r="I29" s="35"/>
    </row>
    <row r="30" spans="1:9" s="8" customFormat="1" ht="15" customHeight="1" x14ac:dyDescent="0.35">
      <c r="A30"/>
      <c r="B30" s="1" t="s">
        <v>18</v>
      </c>
      <c r="C30" s="1"/>
      <c r="D30" s="1"/>
      <c r="E30" s="1"/>
      <c r="F30" s="1"/>
      <c r="G30" s="1"/>
      <c r="H30" s="72">
        <f>'ISOBRO-regnskab'!H12+'ISOBRO-regnskab'!H18</f>
        <v>0</v>
      </c>
    </row>
    <row r="31" spans="1:9" s="8" customFormat="1" ht="15" customHeight="1" x14ac:dyDescent="0.35">
      <c r="A31"/>
      <c r="B31" s="1" t="s">
        <v>19</v>
      </c>
      <c r="C31" s="1"/>
      <c r="D31" s="1"/>
      <c r="E31" s="1"/>
      <c r="F31" s="1"/>
      <c r="G31" s="1"/>
      <c r="H31" s="72">
        <f>'§18-regnskab'!H16</f>
        <v>0</v>
      </c>
      <c r="I31" s="35"/>
    </row>
    <row r="32" spans="1:9" s="8" customFormat="1" ht="15" customHeight="1" x14ac:dyDescent="0.35">
      <c r="A32"/>
      <c r="B32" s="1" t="s">
        <v>20</v>
      </c>
      <c r="C32" s="1"/>
      <c r="D32" s="1"/>
      <c r="E32" s="1"/>
      <c r="F32" s="1"/>
      <c r="G32" s="1"/>
      <c r="H32" s="72">
        <f>+H26-H29-H31-H30</f>
        <v>0</v>
      </c>
    </row>
    <row r="33" spans="1:9" s="8" customFormat="1" ht="15" customHeight="1" thickBot="1" x14ac:dyDescent="0.4">
      <c r="A33"/>
      <c r="B33" s="44" t="s">
        <v>21</v>
      </c>
      <c r="C33" s="44"/>
      <c r="D33" s="44"/>
      <c r="E33" s="44"/>
      <c r="F33" s="44"/>
      <c r="G33" s="44"/>
      <c r="H33" s="74">
        <f>SUM(H29:H32)</f>
        <v>0</v>
      </c>
    </row>
    <row r="34" spans="1:9" s="10" customFormat="1" ht="15" customHeight="1" thickTop="1" x14ac:dyDescent="0.35">
      <c r="A34"/>
      <c r="B34" s="43"/>
      <c r="C34" s="43"/>
      <c r="D34" s="43"/>
      <c r="E34" s="43"/>
      <c r="F34" s="43"/>
      <c r="G34" s="43"/>
      <c r="H34" s="72"/>
    </row>
    <row r="35" spans="1:9" s="10" customFormat="1" ht="15" customHeight="1" x14ac:dyDescent="0.35">
      <c r="A35"/>
      <c r="B35" s="84" t="s">
        <v>85</v>
      </c>
      <c r="C35" s="43"/>
      <c r="D35" s="43"/>
      <c r="E35" s="43"/>
      <c r="F35" s="43"/>
      <c r="G35" s="43"/>
      <c r="H35" s="72"/>
    </row>
    <row r="36" spans="1:9" s="10" customFormat="1" ht="15" customHeight="1" x14ac:dyDescent="0.35">
      <c r="A36"/>
      <c r="B36" s="83"/>
      <c r="C36" s="43"/>
      <c r="D36" s="43"/>
      <c r="E36" s="43"/>
      <c r="F36" s="43"/>
      <c r="G36" s="43"/>
      <c r="H36" s="72"/>
    </row>
    <row r="37" spans="1:9" s="8" customFormat="1" ht="15" customHeight="1" x14ac:dyDescent="0.35">
      <c r="A37"/>
      <c r="B37" s="39" t="s">
        <v>22</v>
      </c>
      <c r="C37" s="39"/>
      <c r="D37" s="39"/>
      <c r="E37" s="39"/>
      <c r="F37" s="39"/>
      <c r="G37" s="39"/>
      <c r="H37" s="73"/>
    </row>
    <row r="38" spans="1:9" s="8" customFormat="1" ht="15" customHeight="1" x14ac:dyDescent="0.35">
      <c r="A38"/>
      <c r="B38" s="41" t="str">
        <f>+Kontoplan!A20</f>
        <v>Kasse</v>
      </c>
      <c r="C38" s="41"/>
      <c r="D38" s="41"/>
      <c r="E38" s="41"/>
      <c r="F38" s="41"/>
      <c r="G38" s="41"/>
      <c r="H38" s="72">
        <f>SUMIF('Daglig bogføring'!J$9:J$423,Lister!A36,'Daglig bogføring'!H9:H423)-SUMIF('Daglig bogføring'!J$9:J$423,Lister!A36,'Daglig bogføring'!I$9:I$423)-SUMIF('Daglig bogføring'!D$9:D$423,B$38,'Daglig bogføring'!H$9:H$423)+SUMIF('Daglig bogføring'!D$9:D$423,B$38,'Daglig bogføring'!I$9:I$423)+Stamoplysninger!C8</f>
        <v>0</v>
      </c>
    </row>
    <row r="39" spans="1:9" s="8" customFormat="1" ht="15" customHeight="1" x14ac:dyDescent="0.35">
      <c r="A39"/>
      <c r="B39" s="41" t="str">
        <f>+Kontoplan!A21</f>
        <v>Bank</v>
      </c>
      <c r="C39" s="41"/>
      <c r="D39" s="41"/>
      <c r="E39" s="41"/>
      <c r="F39" s="41"/>
      <c r="G39" s="41"/>
      <c r="H39" s="138">
        <f>SUMIF('Daglig bogføring'!J$9:J$423,Lister!A33,'Daglig bogføring'!H9:H423)+SUMIF('Daglig bogføring'!J$9:J$423,Lister!A34,'Daglig bogføring'!H9:H423)+SUMIF('Daglig bogføring'!J$9:J$423,Lister!A35,'Daglig bogføring'!H9:H423)-SUMIF('Daglig bogføring'!J$9:J$423,Lister!A33,'Daglig bogføring'!I$9:I$423)-SUMIF('Daglig bogføring'!J$9:J$423,Lister!A34,'Daglig bogføring'!I$9:I$423)-SUMIF('Daglig bogføring'!J$9:J$423,Lister!A35,'Daglig bogføring'!I$9:I$423)-SUMIF('Daglig bogføring'!D$9:D$423,Lister!A22,'Daglig bogføring'!H$9:H$423)-SUMIF('Daglig bogføring'!D$9:D$423,Lister!A23,'Daglig bogføring'!H$9:H$423)-SUMIF('Daglig bogføring'!D$9:D$423,Lister!A24,'Daglig bogføring'!H$9:H$423)+SUMIF('Daglig bogføring'!D$9:D$423,Lister!A22,'Daglig bogføring'!I$9:I$423)+SUMIF('Daglig bogføring'!D$9:D$423,Lister!A23,'Daglig bogføring'!I$9:I$423)+SUMIF('Daglig bogføring'!D$9:D$423,Lister!A24,'Daglig bogføring'!I$9:I$423)+Stamoplysninger!C9+Stamoplysninger!C10+Stamoplysninger!C11</f>
        <v>0</v>
      </c>
    </row>
    <row r="40" spans="1:9" s="8" customFormat="1" ht="15" customHeight="1" x14ac:dyDescent="0.35">
      <c r="A40"/>
      <c r="B40" s="1" t="str">
        <f>Kontoplan!A27</f>
        <v>Tilgodehavender</v>
      </c>
      <c r="C40" s="1"/>
      <c r="D40" s="1"/>
      <c r="E40" s="1"/>
      <c r="F40" s="1"/>
      <c r="G40" s="1"/>
      <c r="H40" s="72">
        <f>SUMIF('Daglig bogføring'!J$9:J$423,Lister!A37,'Daglig bogføring'!H9:H423)-SUMIF('Daglig bogføring'!J$9:J$423,Lister!A37,'Daglig bogføring'!I$9:I$423)-SUMIF('Daglig bogføring'!D$9:D$423,B$40,'Daglig bogføring'!H$9:H$423)+SUMIF('Daglig bogføring'!D$9:D$423,B$40,'Daglig bogføring'!I$9:I$423)+Stamoplysninger!C13</f>
        <v>0</v>
      </c>
    </row>
    <row r="41" spans="1:9" s="8" customFormat="1" ht="15" customHeight="1" thickBot="1" x14ac:dyDescent="0.4">
      <c r="A41"/>
      <c r="B41" s="42" t="s">
        <v>23</v>
      </c>
      <c r="C41" s="42"/>
      <c r="D41" s="42"/>
      <c r="E41" s="42"/>
      <c r="F41" s="42"/>
      <c r="G41" s="42"/>
      <c r="H41" s="74">
        <f>ROUND(SUM(H38:H40),2)</f>
        <v>0</v>
      </c>
    </row>
    <row r="42" spans="1:9" s="10" customFormat="1" ht="15" customHeight="1" thickTop="1" x14ac:dyDescent="0.35">
      <c r="A42"/>
      <c r="B42" s="45"/>
      <c r="C42" s="45"/>
      <c r="D42" s="45"/>
      <c r="E42" s="45"/>
      <c r="F42" s="45"/>
      <c r="G42" s="45"/>
      <c r="H42" s="72"/>
    </row>
    <row r="43" spans="1:9" s="8" customFormat="1" ht="15" customHeight="1" x14ac:dyDescent="0.35">
      <c r="A43"/>
      <c r="B43" s="39" t="s">
        <v>24</v>
      </c>
      <c r="C43" s="39"/>
      <c r="D43" s="39"/>
      <c r="E43" s="39"/>
      <c r="F43" s="39"/>
      <c r="G43" s="39"/>
      <c r="H43" s="73"/>
    </row>
    <row r="44" spans="1:9" s="8" customFormat="1" ht="15" customHeight="1" x14ac:dyDescent="0.35">
      <c r="A44"/>
      <c r="B44" s="41" t="s">
        <v>25</v>
      </c>
      <c r="C44" s="41"/>
      <c r="D44" s="41"/>
      <c r="E44" s="41"/>
      <c r="F44" s="41"/>
      <c r="G44" s="41"/>
      <c r="H44" s="76">
        <f>SUM(Stamoplysninger!C8:C11)-Stamoplysninger!C12-Stamoplysninger!C14+Stamoplysninger!C13+H32+E47</f>
        <v>0</v>
      </c>
    </row>
    <row r="45" spans="1:9" s="8" customFormat="1" ht="15" customHeight="1" x14ac:dyDescent="0.35">
      <c r="A45"/>
      <c r="B45" s="46" t="str">
        <f>"- "&amp;+Kontoplan!A29 &amp; ":"</f>
        <v>- Åbningsbalance pr. 1. januar :</v>
      </c>
      <c r="C45" s="46"/>
      <c r="D45" s="46"/>
      <c r="E45" s="174">
        <f>Stamoplysninger!C8+Stamoplysninger!C9+Stamoplysninger!C10+Stamoplysninger!C11+Stamoplysninger!C13-Stamoplysninger!C12-Stamoplysninger!C14</f>
        <v>0</v>
      </c>
      <c r="F45" s="174"/>
      <c r="G45" s="46"/>
      <c r="H45" s="77"/>
    </row>
    <row r="46" spans="1:9" s="8" customFormat="1" ht="15" customHeight="1" x14ac:dyDescent="0.35">
      <c r="A46"/>
      <c r="B46" s="46" t="str">
        <f>"- "&amp;+Kontoplan!A30</f>
        <v>- Overført resultat</v>
      </c>
      <c r="C46" s="46"/>
      <c r="D46" s="46"/>
      <c r="E46" s="174">
        <f>H32</f>
        <v>0</v>
      </c>
      <c r="F46" s="174"/>
      <c r="G46" s="46"/>
      <c r="H46" s="77"/>
    </row>
    <row r="47" spans="1:9" s="8" customFormat="1" ht="15" customHeight="1" x14ac:dyDescent="0.35">
      <c r="A47"/>
      <c r="B47" s="46" t="str">
        <f>"- Øremærkede midler"</f>
        <v>- Øremærkede midler</v>
      </c>
      <c r="C47" s="46"/>
      <c r="D47" s="46"/>
      <c r="E47" s="174">
        <f>-SUM(H52:H54)</f>
        <v>0</v>
      </c>
      <c r="F47" s="174"/>
      <c r="G47" s="46"/>
      <c r="H47" s="77"/>
    </row>
    <row r="48" spans="1:9" s="8" customFormat="1" ht="15" customHeight="1" x14ac:dyDescent="0.35">
      <c r="A48"/>
      <c r="B48" s="41" t="str">
        <f>+Kontoplan!A31</f>
        <v>ISOBRO-midler til brug næste år</v>
      </c>
      <c r="C48" s="41"/>
      <c r="D48" s="41"/>
      <c r="E48" s="41"/>
      <c r="F48" s="41"/>
      <c r="G48" s="41"/>
      <c r="H48" s="72">
        <f>+H29</f>
        <v>0</v>
      </c>
      <c r="I48" s="35"/>
    </row>
    <row r="49" spans="1:10" s="8" customFormat="1" ht="15" customHeight="1" x14ac:dyDescent="0.35">
      <c r="A49"/>
      <c r="B49" s="41" t="str">
        <f>+Kontoplan!A32</f>
        <v>Skyldige omkostninger</v>
      </c>
      <c r="C49" s="41"/>
      <c r="D49" s="41"/>
      <c r="E49" s="41"/>
      <c r="F49" s="41"/>
      <c r="G49" s="41"/>
      <c r="H49" s="72">
        <f>-SUMIF('Daglig bogføring'!J$9:J$423,Lister!A38,'Daglig bogføring'!H9:H423)+SUMIF('Daglig bogføring'!J$9:J$423,Lister!A38,'Daglig bogføring'!I$9:I$423)+SUMIF('Daglig bogføring'!D$9:D$423,B$49,'Daglig bogføring'!H$9:H$423)-SUMIF('Daglig bogføring'!D$9:D$423,B$49,'Daglig bogføring'!I$9:I$423)+Stamoplysninger!C14</f>
        <v>0</v>
      </c>
      <c r="I49"/>
      <c r="J49" s="15"/>
    </row>
    <row r="50" spans="1:10" s="8" customFormat="1" ht="15" customHeight="1" x14ac:dyDescent="0.35">
      <c r="A50"/>
      <c r="B50" s="41" t="str">
        <f>+Kontoplan!A33</f>
        <v>Overskydende ISOBRO-midler</v>
      </c>
      <c r="C50" s="41"/>
      <c r="D50" s="41"/>
      <c r="E50" s="41"/>
      <c r="F50" s="41"/>
      <c r="G50" s="41"/>
      <c r="H50" s="72">
        <f>'ISOBRO-regnskab'!H16</f>
        <v>0</v>
      </c>
      <c r="I50"/>
      <c r="J50" s="11"/>
    </row>
    <row r="51" spans="1:10" s="8" customFormat="1" ht="15" customHeight="1" x14ac:dyDescent="0.35">
      <c r="A51"/>
      <c r="B51" s="41" t="str">
        <f>+Kontoplan!A34</f>
        <v>Overskydende §18-midler</v>
      </c>
      <c r="C51" s="41"/>
      <c r="D51" s="41"/>
      <c r="E51" s="41"/>
      <c r="F51" s="41"/>
      <c r="G51" s="41"/>
      <c r="H51" s="72">
        <f>'§18-regnskab'!H16</f>
        <v>0</v>
      </c>
      <c r="I51" s="35"/>
      <c r="J51" s="11"/>
    </row>
    <row r="52" spans="1:10" s="8" customFormat="1" ht="15" customHeight="1" x14ac:dyDescent="0.35">
      <c r="A52"/>
      <c r="B52" s="41" t="str">
        <f>IF('Andre øremærkede konti'!C6&gt;0, Kontoplan!A35, "")</f>
        <v/>
      </c>
      <c r="C52" s="41"/>
      <c r="D52" s="41"/>
      <c r="E52" s="41"/>
      <c r="F52" s="41"/>
      <c r="G52" s="41"/>
      <c r="H52" s="72" t="str">
        <f>IF('Andre øremærkede konti'!C6&gt;0,'Øremærket konto 1'!$G$28,"")</f>
        <v/>
      </c>
      <c r="I52"/>
      <c r="J52" s="11"/>
    </row>
    <row r="53" spans="1:10" s="8" customFormat="1" ht="15" customHeight="1" x14ac:dyDescent="0.35">
      <c r="A53"/>
      <c r="B53" s="41" t="str">
        <f>IF('Andre øremærkede konti'!C7&gt;0, Kontoplan!A36, "")</f>
        <v/>
      </c>
      <c r="C53" s="41"/>
      <c r="D53" s="41"/>
      <c r="E53" s="41"/>
      <c r="F53" s="41"/>
      <c r="G53" s="41"/>
      <c r="H53" s="72" t="str">
        <f>IF('Andre øremærkede konti'!C7&gt;0,'Øremærket konto 2'!$G$28,"")</f>
        <v/>
      </c>
      <c r="I53"/>
      <c r="J53" s="11"/>
    </row>
    <row r="54" spans="1:10" s="8" customFormat="1" ht="15" customHeight="1" x14ac:dyDescent="0.35">
      <c r="A54"/>
      <c r="B54" s="41" t="str">
        <f>IF('Andre øremærkede konti'!C8&gt;0, Kontoplan!A37, "")</f>
        <v/>
      </c>
      <c r="C54" s="41"/>
      <c r="D54" s="41"/>
      <c r="E54" s="41"/>
      <c r="F54" s="41"/>
      <c r="G54" s="41"/>
      <c r="H54" s="72" t="str">
        <f>IF('Andre øremærkede konti'!C8&gt;0,'Øremærket konto 3'!$G$28,"")</f>
        <v/>
      </c>
      <c r="I54"/>
      <c r="J54" s="11"/>
    </row>
    <row r="55" spans="1:10" s="8" customFormat="1" ht="15" customHeight="1" thickBot="1" x14ac:dyDescent="0.45">
      <c r="A55"/>
      <c r="B55" s="42" t="s">
        <v>26</v>
      </c>
      <c r="C55" s="42"/>
      <c r="D55" s="42"/>
      <c r="E55" s="42"/>
      <c r="F55" s="42"/>
      <c r="G55" s="42"/>
      <c r="H55" s="74">
        <f>ROUND(SUM(H44:H54),2)</f>
        <v>0</v>
      </c>
      <c r="I55" s="91" t="str">
        <f>IF(H41-H55=0,"","Regnskabet stemmer ikke")</f>
        <v/>
      </c>
      <c r="J55" s="11"/>
    </row>
    <row r="56" spans="1:10" s="8" customFormat="1" ht="15" customHeight="1" thickTop="1" x14ac:dyDescent="0.35">
      <c r="A56"/>
      <c r="B56" s="30"/>
      <c r="C56" s="30"/>
      <c r="D56" s="30"/>
      <c r="E56" s="30"/>
      <c r="F56" s="30"/>
      <c r="G56" s="30"/>
      <c r="H56" s="78"/>
      <c r="I56"/>
      <c r="J56" s="11"/>
    </row>
    <row r="57" spans="1:10" s="8" customFormat="1" ht="15" customHeight="1" x14ac:dyDescent="0.35">
      <c r="A57"/>
      <c r="B57" s="30"/>
      <c r="C57" s="30"/>
      <c r="D57" s="30"/>
      <c r="E57" s="30"/>
      <c r="F57" s="30"/>
      <c r="G57" s="30"/>
      <c r="H57" s="78"/>
      <c r="I57"/>
      <c r="J57" s="11"/>
    </row>
    <row r="58" spans="1:10" s="8" customFormat="1" x14ac:dyDescent="0.35">
      <c r="A58"/>
      <c r="B58" s="1"/>
      <c r="C58" s="1"/>
      <c r="D58" s="1"/>
      <c r="E58" s="1"/>
      <c r="F58" s="1"/>
      <c r="G58" s="1"/>
      <c r="H58" s="72"/>
      <c r="I58"/>
    </row>
    <row r="59" spans="1:10" x14ac:dyDescent="0.35">
      <c r="B59" s="30" t="s">
        <v>27</v>
      </c>
      <c r="C59" s="30"/>
      <c r="D59" s="30"/>
      <c r="E59" s="1"/>
      <c r="F59" s="1"/>
      <c r="G59" s="1"/>
      <c r="I59"/>
    </row>
    <row r="60" spans="1:10" x14ac:dyDescent="0.35">
      <c r="B60" s="1"/>
      <c r="C60" s="1"/>
      <c r="D60" s="1"/>
      <c r="E60" s="1"/>
      <c r="F60" s="1"/>
      <c r="G60" s="1"/>
    </row>
    <row r="61" spans="1:10" x14ac:dyDescent="0.35">
      <c r="B61" s="1"/>
      <c r="C61" s="1"/>
      <c r="D61" s="1"/>
      <c r="E61" s="1"/>
      <c r="F61" s="1"/>
      <c r="G61" s="1"/>
    </row>
    <row r="62" spans="1:10" x14ac:dyDescent="0.35">
      <c r="B62" s="32"/>
      <c r="C62" s="1"/>
      <c r="D62" s="32"/>
      <c r="E62" s="5"/>
      <c r="F62" s="31"/>
      <c r="G62" s="5"/>
      <c r="H62" s="75"/>
    </row>
    <row r="63" spans="1:10" x14ac:dyDescent="0.35">
      <c r="B63" s="1" t="s">
        <v>28</v>
      </c>
      <c r="C63" s="33"/>
      <c r="D63" s="33" t="str">
        <f>"Formand: "&amp;Stamoplysninger!C16</f>
        <v xml:space="preserve">Formand: </v>
      </c>
      <c r="E63" s="1"/>
      <c r="F63" s="1" t="s">
        <v>28</v>
      </c>
      <c r="G63" s="1"/>
      <c r="H63" s="79" t="str">
        <f>"Kasserer: "&amp;Stamoplysninger!C15</f>
        <v xml:space="preserve">Kasserer: </v>
      </c>
    </row>
    <row r="64" spans="1:10" x14ac:dyDescent="0.35">
      <c r="B64" s="1"/>
      <c r="C64" s="33"/>
      <c r="D64" s="33"/>
      <c r="E64" s="1"/>
      <c r="F64" s="1"/>
      <c r="G64" s="1"/>
      <c r="H64" s="79"/>
    </row>
    <row r="65" spans="2:14" x14ac:dyDescent="0.35">
      <c r="B65" s="1"/>
      <c r="C65" s="1"/>
      <c r="D65" s="1"/>
      <c r="E65" s="1"/>
      <c r="F65" s="1"/>
      <c r="G65" s="1"/>
    </row>
    <row r="66" spans="2:14" ht="45.75" customHeight="1" x14ac:dyDescent="0.35">
      <c r="B66" s="173" t="s">
        <v>29</v>
      </c>
      <c r="C66" s="173"/>
      <c r="D66" s="173"/>
      <c r="E66" s="173"/>
      <c r="F66" s="173"/>
      <c r="G66" s="173"/>
      <c r="H66" s="173"/>
      <c r="I66" s="6"/>
      <c r="J66" s="6"/>
      <c r="K66" s="6"/>
      <c r="L66" s="6"/>
      <c r="M66" s="6"/>
      <c r="N66" s="6"/>
    </row>
    <row r="67" spans="2:14" ht="46.5" customHeight="1" x14ac:dyDescent="0.35">
      <c r="B67" s="170" t="s">
        <v>127</v>
      </c>
      <c r="C67" s="171"/>
      <c r="D67" s="171"/>
      <c r="E67" s="171"/>
      <c r="F67" s="171"/>
      <c r="G67" s="171"/>
      <c r="H67" s="171"/>
      <c r="I67" s="6"/>
      <c r="J67" s="6"/>
      <c r="K67" s="6"/>
      <c r="L67" s="6"/>
      <c r="M67" s="6"/>
      <c r="N67" s="6"/>
    </row>
    <row r="68" spans="2:14" ht="42.65" customHeight="1" x14ac:dyDescent="0.35">
      <c r="B68" s="113"/>
      <c r="C68" s="114"/>
      <c r="D68" s="114"/>
      <c r="E68" s="114"/>
      <c r="F68" s="114"/>
      <c r="G68" s="114"/>
      <c r="H68" s="114"/>
      <c r="I68" s="6"/>
      <c r="J68" s="6"/>
      <c r="K68" s="6"/>
      <c r="L68" s="6"/>
      <c r="M68" s="6"/>
      <c r="N68" s="6"/>
    </row>
    <row r="69" spans="2:14" x14ac:dyDescent="0.35">
      <c r="B69" s="47"/>
      <c r="C69" s="47"/>
      <c r="D69" s="47"/>
      <c r="E69" s="47"/>
      <c r="F69" s="47"/>
      <c r="G69" s="47"/>
      <c r="H69" s="80"/>
      <c r="I69" s="6"/>
      <c r="J69" s="6"/>
      <c r="K69" s="6"/>
      <c r="L69" s="6"/>
      <c r="M69" s="6"/>
      <c r="N69" s="6"/>
    </row>
    <row r="70" spans="2:14" x14ac:dyDescent="0.35">
      <c r="B70" s="47"/>
      <c r="C70" s="47"/>
      <c r="D70" s="47"/>
      <c r="E70" s="47"/>
      <c r="F70" s="47"/>
      <c r="G70" s="47"/>
      <c r="H70" s="80"/>
      <c r="I70" s="6"/>
      <c r="J70" s="6"/>
      <c r="K70" s="6"/>
      <c r="L70" s="6"/>
      <c r="M70" s="6"/>
      <c r="N70" s="6"/>
    </row>
    <row r="71" spans="2:14" x14ac:dyDescent="0.35">
      <c r="B71" s="32"/>
      <c r="C71" s="1"/>
      <c r="D71" s="32"/>
      <c r="E71" s="1"/>
      <c r="F71" s="1"/>
      <c r="G71" s="1"/>
    </row>
    <row r="72" spans="2:14" x14ac:dyDescent="0.35">
      <c r="B72" s="1" t="s">
        <v>28</v>
      </c>
      <c r="C72" s="1"/>
      <c r="D72" s="33" t="str">
        <f>"Revisor: "&amp;Stamoplysninger!C17</f>
        <v xml:space="preserve">Revisor: </v>
      </c>
      <c r="E72" s="1"/>
      <c r="F72" s="1"/>
      <c r="G72" s="1"/>
    </row>
  </sheetData>
  <sheetProtection sheet="1" objects="1" scenarios="1"/>
  <mergeCells count="8">
    <mergeCell ref="B67:H67"/>
    <mergeCell ref="B1:H1"/>
    <mergeCell ref="B66:H66"/>
    <mergeCell ref="E45:F45"/>
    <mergeCell ref="E46:F46"/>
    <mergeCell ref="B4:H4"/>
    <mergeCell ref="E47:F47"/>
    <mergeCell ref="B2:H2"/>
  </mergeCells>
  <phoneticPr fontId="3" type="noConversion"/>
  <pageMargins left="0.74803149606299213" right="0.74803149606299213" top="0.98425196850393704" bottom="0.98425196850393704" header="0.51181102362204722" footer="0.51181102362204722"/>
  <pageSetup paperSize="9" scale="86" orientation="portrait" r:id="rId1"/>
  <headerFooter alignWithMargins="0">
    <oddHeader xml:space="preserve">&amp;C&amp;"Fighter,Normal"
</oddHeader>
    <oddFooter>&amp;CSide &amp;P af &amp;N</oddFooter>
  </headerFooter>
  <rowBreaks count="1" manualBreakCount="1">
    <brk id="33"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68BC-B7EE-4238-82F3-D8205A701898}">
  <sheetPr codeName="Ark5">
    <tabColor rgb="FFFFFFBD"/>
  </sheetPr>
  <dimension ref="B1:I18"/>
  <sheetViews>
    <sheetView zoomScale="130" zoomScaleNormal="130" workbookViewId="0">
      <selection activeCell="L16" sqref="L16"/>
    </sheetView>
  </sheetViews>
  <sheetFormatPr defaultRowHeight="12.5" x14ac:dyDescent="0.25"/>
  <cols>
    <col min="2" max="7" width="12.7265625" style="23" customWidth="1"/>
    <col min="8" max="8" width="12.7265625" style="60" customWidth="1"/>
  </cols>
  <sheetData>
    <row r="1" spans="2:9" ht="27.65" customHeight="1" x14ac:dyDescent="0.25">
      <c r="B1" s="172" t="str">
        <f>"ISOBRO-regnskab "&amp;Stamoplysninger!C7</f>
        <v xml:space="preserve">ISOBRO-regnskab </v>
      </c>
      <c r="C1" s="172"/>
      <c r="D1" s="172"/>
      <c r="E1" s="172"/>
      <c r="F1" s="172"/>
      <c r="G1" s="172"/>
      <c r="H1" s="172"/>
    </row>
    <row r="2" spans="2:9" ht="25" x14ac:dyDescent="0.25">
      <c r="B2" s="172" t="str">
        <f>IF(Stamoplysninger!C6="","",Stamoplysninger!C6)</f>
        <v/>
      </c>
      <c r="C2" s="172"/>
      <c r="D2" s="172"/>
      <c r="E2" s="172"/>
      <c r="F2" s="172"/>
      <c r="G2" s="172"/>
      <c r="H2" s="172"/>
    </row>
    <row r="3" spans="2:9" ht="15.5" x14ac:dyDescent="0.35">
      <c r="B3" s="82"/>
      <c r="C3" s="82"/>
      <c r="D3" s="82"/>
      <c r="E3" s="82"/>
      <c r="F3" s="82"/>
      <c r="G3" s="82"/>
      <c r="H3" s="82"/>
    </row>
    <row r="4" spans="2:9" ht="15.5" x14ac:dyDescent="0.35">
      <c r="B4" s="39" t="s">
        <v>13</v>
      </c>
      <c r="C4" s="39"/>
      <c r="D4" s="39"/>
      <c r="E4" s="39"/>
      <c r="F4" s="39"/>
      <c r="G4" s="39"/>
      <c r="H4" s="73"/>
    </row>
    <row r="5" spans="2:9" ht="15.5" x14ac:dyDescent="0.35">
      <c r="B5" s="41" t="str">
        <f>IF(Stamoplysninger!C12="","Ingen midler modtaget sidste år","ISOBRO-midler modtaget i "&amp;Stamoplysninger!C7-1&amp;" til anvendelse i "&amp;Stamoplysninger!C7&amp;"")</f>
        <v>Ingen midler modtaget sidste år</v>
      </c>
      <c r="C5" s="41"/>
      <c r="D5" s="41"/>
      <c r="E5" s="41"/>
      <c r="F5" s="41"/>
      <c r="G5" s="41"/>
      <c r="H5" s="72">
        <f>Stamoplysninger!C12</f>
        <v>0</v>
      </c>
      <c r="I5" s="35"/>
    </row>
    <row r="6" spans="2:9" ht="16" thickBot="1" x14ac:dyDescent="0.4">
      <c r="B6" s="42" t="s">
        <v>14</v>
      </c>
      <c r="C6" s="42"/>
      <c r="D6" s="42"/>
      <c r="E6" s="42"/>
      <c r="F6" s="42"/>
      <c r="G6" s="42"/>
      <c r="H6" s="74">
        <f>SUM(H5:H5)</f>
        <v>0</v>
      </c>
    </row>
    <row r="7" spans="2:9" ht="16" thickTop="1" x14ac:dyDescent="0.35">
      <c r="B7" s="43"/>
      <c r="C7" s="43"/>
      <c r="D7" s="43"/>
      <c r="E7" s="43"/>
      <c r="F7" s="43"/>
      <c r="G7" s="43"/>
      <c r="H7" s="72"/>
    </row>
    <row r="8" spans="2:9" ht="15.5" x14ac:dyDescent="0.35">
      <c r="B8" s="39" t="s">
        <v>15</v>
      </c>
      <c r="C8" s="39"/>
      <c r="D8" s="39"/>
      <c r="E8" s="39"/>
      <c r="F8" s="39"/>
      <c r="G8" s="39"/>
      <c r="H8" s="73"/>
    </row>
    <row r="9" spans="2:9" ht="15.5" x14ac:dyDescent="0.35">
      <c r="B9" s="41" t="str">
        <f>+Kontoplan!A15</f>
        <v>Udgifter til kontorhold og administration</v>
      </c>
      <c r="C9" s="41"/>
      <c r="D9" s="41"/>
      <c r="E9" s="41"/>
      <c r="F9" s="41"/>
      <c r="G9" s="41"/>
      <c r="H9" s="72">
        <f>SUMIFS('Daglig bogføring'!H$8:H$422,'Daglig bogføring'!D$8:D$422,Lister!A13,'Daglig bogføring'!E$8:E$422,Lister!$A$28)-SUMIFS('Daglig bogføring'!I$8:I$422,'Daglig bogføring'!D$8:D$422,Lister!A13,'Daglig bogføring'!E$8:E$422,Lister!$A$28)</f>
        <v>0</v>
      </c>
      <c r="I9" s="35"/>
    </row>
    <row r="10" spans="2:9" ht="15.5" x14ac:dyDescent="0.35">
      <c r="B10" s="41" t="str">
        <f>+Kontoplan!A16</f>
        <v>Møde- og transportudgifter</v>
      </c>
      <c r="C10" s="41"/>
      <c r="D10" s="41"/>
      <c r="E10" s="41"/>
      <c r="F10" s="41"/>
      <c r="G10" s="41"/>
      <c r="H10" s="72">
        <f>SUMIFS('Daglig bogføring'!H$8:H$422,'Daglig bogføring'!D$8:D$422,Lister!A14,'Daglig bogføring'!E$8:E$422,Lister!$A$28)-SUMIFS('Daglig bogføring'!I$8:I$422,'Daglig bogføring'!D$8:D$422,Lister!A14,'Daglig bogføring'!E$8:E$422,Lister!$A$28)</f>
        <v>0</v>
      </c>
      <c r="I10" s="35"/>
    </row>
    <row r="11" spans="2:9" ht="15.5" x14ac:dyDescent="0.35">
      <c r="B11" s="41" t="str">
        <f>+Kontoplan!A18</f>
        <v>Øvrige udgifter</v>
      </c>
      <c r="C11" s="41"/>
      <c r="D11" s="41"/>
      <c r="E11" s="41"/>
      <c r="F11" s="41"/>
      <c r="G11" s="41"/>
      <c r="H11" s="72">
        <f>SUMIFS('Daglig bogføring'!H$8:H$422,'Daglig bogføring'!D$8:D$422,Lister!A16,'Daglig bogføring'!E$8:E$422,Lister!$A$28)-SUMIFS('Daglig bogføring'!I$8:I$422,'Daglig bogføring'!D$8:D$422,Lister!A16,'Daglig bogføring'!E$8:E$422,Lister!$A$28)</f>
        <v>0</v>
      </c>
      <c r="I11" s="35"/>
    </row>
    <row r="12" spans="2:9" ht="16" thickBot="1" x14ac:dyDescent="0.4">
      <c r="B12" s="42" t="s">
        <v>16</v>
      </c>
      <c r="C12" s="42"/>
      <c r="D12" s="42"/>
      <c r="E12" s="42"/>
      <c r="F12" s="42"/>
      <c r="G12" s="42"/>
      <c r="H12" s="74">
        <f>SUM(H9:H11)</f>
        <v>0</v>
      </c>
    </row>
    <row r="13" spans="2:9" ht="16" thickTop="1" x14ac:dyDescent="0.35">
      <c r="B13" s="1"/>
      <c r="C13" s="1"/>
      <c r="D13" s="1"/>
      <c r="E13" s="1"/>
      <c r="F13" s="1"/>
      <c r="G13" s="1"/>
      <c r="H13" s="72"/>
    </row>
    <row r="14" spans="2:9" ht="16" thickBot="1" x14ac:dyDescent="0.4">
      <c r="B14" s="42" t="s">
        <v>17</v>
      </c>
      <c r="C14" s="42"/>
      <c r="D14" s="42"/>
      <c r="E14" s="42"/>
      <c r="F14" s="42"/>
      <c r="G14" s="42"/>
      <c r="H14" s="74">
        <f>H6+H12</f>
        <v>0</v>
      </c>
    </row>
    <row r="15" spans="2:9" ht="13" thickTop="1" x14ac:dyDescent="0.25"/>
    <row r="16" spans="2:9" ht="15.5" x14ac:dyDescent="0.35">
      <c r="B16" s="30" t="s">
        <v>81</v>
      </c>
      <c r="H16" s="78">
        <f>IF(H14&gt;0,H14,0)</f>
        <v>0</v>
      </c>
    </row>
    <row r="17" spans="2:8" ht="15.5" x14ac:dyDescent="0.35">
      <c r="B17" s="30"/>
      <c r="H17" s="78"/>
    </row>
    <row r="18" spans="2:8" ht="15.5" x14ac:dyDescent="0.35">
      <c r="B18" s="30" t="s">
        <v>31</v>
      </c>
      <c r="H18" s="78">
        <f>IF(H14&lt;0,-H14,0)</f>
        <v>0</v>
      </c>
    </row>
  </sheetData>
  <sheetProtection sheet="1" selectLockedCells="1" selectUnlockedCells="1"/>
  <mergeCells count="2">
    <mergeCell ref="B1:H1"/>
    <mergeCell ref="B2:H2"/>
  </mergeCells>
  <pageMargins left="0.7" right="0.7" top="0.75" bottom="0.75" header="0.3" footer="0.3"/>
  <pageSetup paperSize="9" orientation="portrait" r:id="rId1"/>
  <headerFooter>
    <oddFooter>&amp;CSide &amp;P af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BFBB-F62D-4CD4-9FED-3BF0ED98C307}">
  <sheetPr codeName="Ark6">
    <tabColor rgb="FFFFFFBD"/>
  </sheetPr>
  <dimension ref="B1:I19"/>
  <sheetViews>
    <sheetView zoomScale="130" zoomScaleNormal="130" workbookViewId="0">
      <selection activeCell="H10" sqref="H10"/>
    </sheetView>
  </sheetViews>
  <sheetFormatPr defaultRowHeight="12.5" x14ac:dyDescent="0.25"/>
  <cols>
    <col min="2" max="8" width="12.7265625" style="23" customWidth="1"/>
  </cols>
  <sheetData>
    <row r="1" spans="2:9" ht="29.5" customHeight="1" x14ac:dyDescent="0.25">
      <c r="B1" s="172" t="str">
        <f>"§18-regnskab "&amp;Stamoplysninger!C7</f>
        <v xml:space="preserve">§18-regnskab </v>
      </c>
      <c r="C1" s="172"/>
      <c r="D1" s="172"/>
      <c r="E1" s="172"/>
      <c r="F1" s="172"/>
      <c r="G1" s="172"/>
      <c r="H1" s="172"/>
    </row>
    <row r="2" spans="2:9" ht="25" x14ac:dyDescent="0.25">
      <c r="B2" s="172" t="str">
        <f>IF(Stamoplysninger!C7&gt;0,Stamoplysninger!C6,"")</f>
        <v/>
      </c>
      <c r="C2" s="172"/>
      <c r="D2" s="172"/>
      <c r="E2" s="172"/>
      <c r="F2" s="172"/>
      <c r="G2" s="172"/>
      <c r="H2" s="172"/>
    </row>
    <row r="3" spans="2:9" ht="25" x14ac:dyDescent="0.25">
      <c r="B3" s="107"/>
      <c r="C3" s="107"/>
      <c r="D3" s="107"/>
      <c r="E3" s="107"/>
      <c r="F3" s="107"/>
      <c r="G3" s="107"/>
      <c r="H3" s="107"/>
    </row>
    <row r="4" spans="2:9" ht="15.5" x14ac:dyDescent="0.35">
      <c r="B4" s="39" t="s">
        <v>13</v>
      </c>
      <c r="C4" s="39"/>
      <c r="D4" s="39"/>
      <c r="E4" s="39"/>
      <c r="F4" s="39"/>
      <c r="G4" s="39"/>
      <c r="H4" s="40"/>
    </row>
    <row r="5" spans="2:9" ht="15.5" x14ac:dyDescent="0.35">
      <c r="B5" s="41" t="str">
        <f>+Kontoplan!A6</f>
        <v xml:space="preserve">Øremærkede tilskudsmidler </v>
      </c>
      <c r="C5" s="41"/>
      <c r="D5" s="41"/>
      <c r="E5" s="41"/>
      <c r="F5" s="41"/>
      <c r="G5" s="41"/>
      <c r="H5" s="72">
        <f>SUMIFS('Daglig bogføring'!H$9:H$423,'Daglig bogføring'!D$9:D$423,Lister!A4,'Daglig bogføring'!E$9:E$423,Lister!A$29)-SUMIFS('Daglig bogføring'!I$9:I$423,'Daglig bogføring'!D$9:D$423,Lister!A4,'Daglig bogføring'!E$9:E$423,Lister!A$29)</f>
        <v>0</v>
      </c>
    </row>
    <row r="6" spans="2:9" ht="16" thickBot="1" x14ac:dyDescent="0.4">
      <c r="B6" s="42" t="s">
        <v>14</v>
      </c>
      <c r="C6" s="42"/>
      <c r="D6" s="42"/>
      <c r="E6" s="42"/>
      <c r="F6" s="42"/>
      <c r="G6" s="42"/>
      <c r="H6" s="74">
        <f>SUM(H5:H5)</f>
        <v>0</v>
      </c>
    </row>
    <row r="7" spans="2:9" ht="16" thickTop="1" x14ac:dyDescent="0.35">
      <c r="B7" s="43"/>
      <c r="C7" s="43"/>
      <c r="D7" s="43"/>
      <c r="E7" s="43"/>
      <c r="F7" s="43"/>
      <c r="G7" s="43"/>
      <c r="H7" s="72"/>
    </row>
    <row r="8" spans="2:9" ht="15.5" x14ac:dyDescent="0.35">
      <c r="B8" s="39" t="s">
        <v>15</v>
      </c>
      <c r="C8" s="39"/>
      <c r="D8" s="39"/>
      <c r="E8" s="39"/>
      <c r="F8" s="39"/>
      <c r="G8" s="39"/>
      <c r="H8" s="73"/>
    </row>
    <row r="9" spans="2:9" ht="15.5" x14ac:dyDescent="0.35">
      <c r="B9" s="41" t="str">
        <f>+Kontoplan!A15</f>
        <v>Udgifter til kontorhold og administration</v>
      </c>
      <c r="C9" s="41"/>
      <c r="D9" s="41"/>
      <c r="E9" s="41"/>
      <c r="F9" s="41"/>
      <c r="G9" s="41"/>
      <c r="H9" s="72">
        <f>SUMIFS('Daglig bogføring'!H$8:H$422,'Daglig bogføring'!D$8:D$422,Lister!A13,'Daglig bogføring'!E$8:E$422,Lister!$A$29)-SUMIFS('Daglig bogføring'!I$8:I$422,'Daglig bogføring'!D$8:D$422,Lister!A13,'Daglig bogføring'!E$8:E$422,Lister!$A$29)</f>
        <v>0</v>
      </c>
      <c r="I9" s="23"/>
    </row>
    <row r="10" spans="2:9" ht="15.5" x14ac:dyDescent="0.35">
      <c r="B10" s="41" t="str">
        <f>+Kontoplan!A16</f>
        <v>Møde- og transportudgifter</v>
      </c>
      <c r="C10" s="41"/>
      <c r="D10" s="41"/>
      <c r="E10" s="41"/>
      <c r="F10" s="41"/>
      <c r="G10" s="41"/>
      <c r="H10" s="72">
        <f>SUMIFS('Daglig bogføring'!H$8:H$422,'Daglig bogføring'!D$8:D$422,Lister!A14,'Daglig bogføring'!E$8:E$422,Lister!$A$29)-SUMIFS('Daglig bogføring'!I$8:I$422,'Daglig bogføring'!D$8:D$422,Lister!A14,'Daglig bogføring'!E$8:E$422,Lister!$A$29)</f>
        <v>0</v>
      </c>
      <c r="I10" s="23"/>
    </row>
    <row r="11" spans="2:9" ht="15.5" x14ac:dyDescent="0.35">
      <c r="B11" s="41" t="str">
        <f>+Kontoplan!A18</f>
        <v>Øvrige udgifter</v>
      </c>
      <c r="C11" s="41"/>
      <c r="D11" s="41"/>
      <c r="E11" s="41"/>
      <c r="F11" s="41"/>
      <c r="G11" s="41"/>
      <c r="H11" s="72">
        <f>SUMIFS('Daglig bogføring'!H$8:H$422,'Daglig bogføring'!D$8:D$422,Lister!A16,'Daglig bogføring'!E$8:E$422,Lister!$A$29)-SUMIFS('Daglig bogføring'!I$8:I$422,'Daglig bogføring'!D$8:D$422,Lister!A16,'Daglig bogføring'!E$8:E$422,Lister!$A$29)</f>
        <v>0</v>
      </c>
      <c r="I11" s="23"/>
    </row>
    <row r="12" spans="2:9" ht="16" thickBot="1" x14ac:dyDescent="0.4">
      <c r="B12" s="42" t="s">
        <v>16</v>
      </c>
      <c r="C12" s="42"/>
      <c r="D12" s="42"/>
      <c r="E12" s="42"/>
      <c r="F12" s="42"/>
      <c r="G12" s="42"/>
      <c r="H12" s="74">
        <f>SUM(H9:H11)</f>
        <v>0</v>
      </c>
    </row>
    <row r="13" spans="2:9" ht="16" thickTop="1" x14ac:dyDescent="0.35">
      <c r="B13" s="1"/>
      <c r="C13" s="1"/>
      <c r="D13" s="1"/>
      <c r="E13" s="1"/>
      <c r="F13" s="1"/>
      <c r="G13" s="1"/>
      <c r="H13" s="72"/>
    </row>
    <row r="14" spans="2:9" ht="16" thickBot="1" x14ac:dyDescent="0.4">
      <c r="B14" s="42" t="s">
        <v>17</v>
      </c>
      <c r="C14" s="42"/>
      <c r="D14" s="42"/>
      <c r="E14" s="42"/>
      <c r="F14" s="42"/>
      <c r="G14" s="42"/>
      <c r="H14" s="74">
        <f>H6+H12</f>
        <v>0</v>
      </c>
    </row>
    <row r="15" spans="2:9" ht="13" thickTop="1" x14ac:dyDescent="0.25">
      <c r="H15" s="60"/>
    </row>
    <row r="16" spans="2:9" ht="15.5" x14ac:dyDescent="0.35">
      <c r="B16" s="30" t="s">
        <v>30</v>
      </c>
      <c r="H16" s="78">
        <f>IF(H14&gt;0,H14,0)</f>
        <v>0</v>
      </c>
    </row>
    <row r="17" spans="2:8" ht="15.5" x14ac:dyDescent="0.35">
      <c r="B17" s="30"/>
      <c r="H17" s="78"/>
    </row>
    <row r="18" spans="2:8" ht="15.5" x14ac:dyDescent="0.35">
      <c r="B18" s="30" t="s">
        <v>31</v>
      </c>
      <c r="H18" s="78">
        <f>IF(H14&lt;0,-H14,0)</f>
        <v>0</v>
      </c>
    </row>
    <row r="19" spans="2:8" x14ac:dyDescent="0.25">
      <c r="H19" s="60"/>
    </row>
  </sheetData>
  <sheetProtection sheet="1" selectLockedCells="1" selectUnlockedCells="1"/>
  <mergeCells count="2">
    <mergeCell ref="B1:H1"/>
    <mergeCell ref="B2:H2"/>
  </mergeCells>
  <pageMargins left="0.7" right="0.7" top="0.75" bottom="0.75" header="0.3" footer="0.3"/>
  <pageSetup paperSize="9" orientation="portrait" r:id="rId1"/>
  <headerFooter>
    <oddFooter>&amp;CSide &amp;P af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8B08D-216E-4204-A482-2620C44F1B5B}">
  <sheetPr codeName="Ark7">
    <tabColor rgb="FFA8D69C"/>
  </sheetPr>
  <dimension ref="B1:D11"/>
  <sheetViews>
    <sheetView topLeftCell="A2" zoomScale="130" zoomScaleNormal="130" zoomScaleSheetLayoutView="85" workbookViewId="0">
      <selection activeCell="C6" sqref="C6"/>
    </sheetView>
  </sheetViews>
  <sheetFormatPr defaultRowHeight="12.5" x14ac:dyDescent="0.25"/>
  <cols>
    <col min="1" max="1" width="9.1796875" customWidth="1"/>
    <col min="2" max="2" width="38.54296875" style="23" customWidth="1"/>
    <col min="3" max="3" width="30.7265625" style="23" customWidth="1"/>
    <col min="4" max="4" width="27.1796875" style="23" bestFit="1" customWidth="1"/>
  </cols>
  <sheetData>
    <row r="1" spans="2:4" ht="33" customHeight="1" x14ac:dyDescent="0.25">
      <c r="B1" s="169" t="str">
        <f>"Andre øremærkede konti "&amp;Stamoplysninger!C7</f>
        <v xml:space="preserve">Andre øremærkede konti </v>
      </c>
      <c r="C1" s="169"/>
      <c r="D1" s="169"/>
    </row>
    <row r="2" spans="2:4" ht="17.5" customHeight="1" x14ac:dyDescent="0.25">
      <c r="B2" s="87"/>
      <c r="C2" s="87"/>
      <c r="D2" s="87"/>
    </row>
    <row r="3" spans="2:4" ht="31.5" customHeight="1" x14ac:dyDescent="0.25">
      <c r="B3" s="176" t="s">
        <v>82</v>
      </c>
      <c r="C3" s="176"/>
      <c r="D3" s="176"/>
    </row>
    <row r="4" spans="2:4" ht="30.65" customHeight="1" x14ac:dyDescent="0.25">
      <c r="B4" s="177" t="s">
        <v>83</v>
      </c>
      <c r="C4" s="177"/>
      <c r="D4" s="177"/>
    </row>
    <row r="5" spans="2:4" ht="15" customHeight="1" x14ac:dyDescent="0.25">
      <c r="B5" s="36"/>
      <c r="C5" s="36" t="s">
        <v>37</v>
      </c>
      <c r="D5" s="36" t="s">
        <v>59</v>
      </c>
    </row>
    <row r="6" spans="2:4" ht="14" x14ac:dyDescent="0.25">
      <c r="B6" s="36" t="s">
        <v>54</v>
      </c>
      <c r="C6" s="143"/>
      <c r="D6" s="144"/>
    </row>
    <row r="7" spans="2:4" ht="14" x14ac:dyDescent="0.25">
      <c r="B7" s="36" t="s">
        <v>55</v>
      </c>
      <c r="C7" s="143"/>
      <c r="D7" s="144"/>
    </row>
    <row r="8" spans="2:4" ht="14" x14ac:dyDescent="0.25">
      <c r="B8" s="36" t="s">
        <v>56</v>
      </c>
      <c r="C8" s="143"/>
      <c r="D8" s="144"/>
    </row>
    <row r="9" spans="2:4" ht="14" x14ac:dyDescent="0.3">
      <c r="B9" s="37"/>
      <c r="C9" s="37"/>
      <c r="D9" s="37"/>
    </row>
    <row r="10" spans="2:4" ht="48.75" customHeight="1" x14ac:dyDescent="0.25">
      <c r="B10" s="176" t="s">
        <v>57</v>
      </c>
      <c r="C10" s="176"/>
      <c r="D10" s="176"/>
    </row>
    <row r="11" spans="2:4" ht="22.15" customHeight="1" x14ac:dyDescent="0.25">
      <c r="B11" s="176" t="s">
        <v>58</v>
      </c>
      <c r="C11" s="176"/>
      <c r="D11" s="176"/>
    </row>
  </sheetData>
  <sheetProtection selectLockedCells="1"/>
  <mergeCells count="5">
    <mergeCell ref="B1:D1"/>
    <mergeCell ref="B3:D3"/>
    <mergeCell ref="B10:D10"/>
    <mergeCell ref="B11:D11"/>
    <mergeCell ref="B4:D4"/>
  </mergeCells>
  <phoneticPr fontId="3" type="noConversion"/>
  <pageMargins left="0.7" right="0.7" top="0.75" bottom="0.75" header="0.3" footer="0.3"/>
  <pageSetup paperSize="9" scale="84"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4DE3-87C2-493E-9BD2-D5B21FD70A32}">
  <sheetPr codeName="Ark8">
    <tabColor rgb="FFFFFFBD"/>
  </sheetPr>
  <dimension ref="A1:H30"/>
  <sheetViews>
    <sheetView zoomScaleNormal="100" workbookViewId="0">
      <selection sqref="A1:G1"/>
    </sheetView>
  </sheetViews>
  <sheetFormatPr defaultColWidth="9" defaultRowHeight="12.5" x14ac:dyDescent="0.25"/>
  <cols>
    <col min="1" max="6" width="12.7265625" style="23" customWidth="1"/>
    <col min="7" max="7" width="17.26953125" style="60" customWidth="1"/>
  </cols>
  <sheetData>
    <row r="1" spans="1:8" ht="30.65" customHeight="1" x14ac:dyDescent="0.25">
      <c r="A1" s="178" t="str">
        <f>"Konto for "&amp;'Andre øremærkede konti'!C6</f>
        <v xml:space="preserve">Konto for </v>
      </c>
      <c r="B1" s="178"/>
      <c r="C1" s="178"/>
      <c r="D1" s="178"/>
      <c r="E1" s="178"/>
      <c r="F1" s="178"/>
      <c r="G1" s="178"/>
    </row>
    <row r="2" spans="1:8" ht="17.5" x14ac:dyDescent="0.25">
      <c r="A2" s="179" t="str">
        <f>IF(Stamoplysninger!C7&gt;1,Stamoplysninger!C7,"")</f>
        <v/>
      </c>
      <c r="B2" s="179"/>
      <c r="C2" s="179"/>
      <c r="D2" s="179"/>
      <c r="E2" s="179"/>
      <c r="F2" s="179"/>
      <c r="G2" s="179"/>
    </row>
    <row r="3" spans="1:8" ht="17.5" x14ac:dyDescent="0.35">
      <c r="A3" s="180" t="str">
        <f>IF(Stamoplysninger!C7&gt;0,Stamoplysninger!C6,"")</f>
        <v/>
      </c>
      <c r="B3" s="180"/>
      <c r="C3" s="180"/>
      <c r="D3" s="180"/>
      <c r="E3" s="180"/>
      <c r="F3" s="180"/>
      <c r="G3" s="180"/>
    </row>
    <row r="4" spans="1:8" ht="15.5" x14ac:dyDescent="0.35">
      <c r="A4" s="181"/>
      <c r="B4" s="181"/>
      <c r="C4" s="181"/>
      <c r="D4" s="181"/>
      <c r="E4" s="181"/>
      <c r="F4" s="181"/>
      <c r="G4" s="181"/>
    </row>
    <row r="5" spans="1:8" ht="15.5" x14ac:dyDescent="0.35">
      <c r="A5" s="39" t="s">
        <v>13</v>
      </c>
      <c r="B5" s="39"/>
      <c r="C5" s="39"/>
      <c r="D5" s="39"/>
      <c r="E5" s="39"/>
      <c r="F5" s="39"/>
      <c r="G5" s="73"/>
    </row>
    <row r="6" spans="1:8" ht="15.5" x14ac:dyDescent="0.35">
      <c r="A6" s="1" t="str">
        <f>Lister!A2</f>
        <v>Kræftens Bekæmpelses basistilskud til lokalforeninger</v>
      </c>
      <c r="B6" s="30"/>
      <c r="C6" s="30"/>
      <c r="D6" s="30"/>
      <c r="E6" s="30"/>
      <c r="F6" s="30"/>
      <c r="G6" s="72">
        <f>SUMIFS('Daglig bogføring'!H$9:H$423,'Daglig bogføring'!D$9:D$423,Lister!A2,'Daglig bogføring'!E$9:E$423,Lister!A$30)-SUMIFS('Daglig bogføring'!I$9:I$423,'Daglig bogføring'!D$9:D$423,Lister!A2,'Daglig bogføring'!E$9:E$423,Lister!A$30)</f>
        <v>0</v>
      </c>
    </row>
    <row r="7" spans="1:8" ht="15.5" x14ac:dyDescent="0.35">
      <c r="A7" s="1" t="str">
        <f>Lister!A3</f>
        <v>Kræftens Bekæmpelses pulje til lokale aktiviteter</v>
      </c>
      <c r="B7" s="30"/>
      <c r="C7" s="30"/>
      <c r="D7" s="30"/>
      <c r="E7" s="30"/>
      <c r="F7" s="30"/>
      <c r="G7" s="72">
        <f>SUMIFS('Daglig bogføring'!H$9:H$423,'Daglig bogføring'!D$9:D$423,Lister!A3,'Daglig bogføring'!E$9:E$423,Lister!A$30)-SUMIFS('Daglig bogføring'!I$9:I$423,'Daglig bogføring'!D$9:D$423,Lister!A3,'Daglig bogføring'!E$9:E$423,Lister!A$30)</f>
        <v>0</v>
      </c>
      <c r="H7" s="35"/>
    </row>
    <row r="8" spans="1:8" ht="15.5" x14ac:dyDescent="0.35">
      <c r="A8" s="1" t="str">
        <f>Lister!A4</f>
        <v xml:space="preserve">Øremærkede tilskudsmidler </v>
      </c>
      <c r="B8" s="30"/>
      <c r="C8" s="30"/>
      <c r="D8" s="30"/>
      <c r="E8" s="30"/>
      <c r="F8" s="30"/>
      <c r="G8" s="72">
        <f>SUMIFS('Daglig bogføring'!H$9:H$423,'Daglig bogføring'!D$9:D$423,Lister!A4,'Daglig bogføring'!E$9:E$423,Lister!A$30)-SUMIFS('Daglig bogføring'!I$9:I$423,'Daglig bogføring'!D$9:D$423,Lister!A4,'Daglig bogføring'!E$9:E$423,Lister!A$30)</f>
        <v>0</v>
      </c>
      <c r="H8" s="35"/>
    </row>
    <row r="9" spans="1:8" ht="15.5" x14ac:dyDescent="0.35">
      <c r="A9" s="1" t="str">
        <f>Lister!A5</f>
        <v>Øvrige tilskudsmidler</v>
      </c>
      <c r="B9" s="30"/>
      <c r="C9" s="30"/>
      <c r="D9" s="30"/>
      <c r="E9" s="30"/>
      <c r="F9" s="30"/>
      <c r="G9" s="72">
        <f>SUMIFS('Daglig bogføring'!H$9:H$423,'Daglig bogføring'!D$9:D$423,Lister!A5,'Daglig bogføring'!E$9:E$423,Lister!A$30)-SUMIFS('Daglig bogføring'!I$9:I$423,'Daglig bogføring'!D$9:D$423,Lister!A5,'Daglig bogføring'!E$9:E$423,Lister!A$30)</f>
        <v>0</v>
      </c>
    </row>
    <row r="10" spans="1:8" ht="15.5" x14ac:dyDescent="0.35">
      <c r="A10" s="1" t="str">
        <f>Lister!A6</f>
        <v>Sponsorater, gaver og bidrag</v>
      </c>
      <c r="B10" s="41"/>
      <c r="C10" s="41"/>
      <c r="D10" s="41"/>
      <c r="E10" s="41"/>
      <c r="F10" s="41"/>
      <c r="G10" s="72">
        <f>SUMIFS('Daglig bogføring'!H$9:H$423,'Daglig bogføring'!D$9:D$423,Lister!A6,'Daglig bogføring'!E$9:E$423,Lister!A$30)-SUMIFS('Daglig bogføring'!I$9:I$423,'Daglig bogføring'!D$9:D$423,Lister!A6,'Daglig bogføring'!E$9:E$423,Lister!A$30)</f>
        <v>0</v>
      </c>
    </row>
    <row r="11" spans="1:8" ht="15.5" x14ac:dyDescent="0.35">
      <c r="A11" s="1" t="str">
        <f>Lister!A7</f>
        <v>Indtægter fra lokaludvalg/samarbejdsudvalg</v>
      </c>
      <c r="B11" s="41"/>
      <c r="C11" s="41"/>
      <c r="D11" s="41"/>
      <c r="E11" s="41"/>
      <c r="F11" s="41"/>
      <c r="G11" s="72">
        <f>SUMIFS('Daglig bogføring'!H$9:H$423,'Daglig bogføring'!D$9:D$423,Lister!A7,'Daglig bogføring'!E$9:E$423,Lister!A$30)-SUMIFS('Daglig bogføring'!I$9:I$423,'Daglig bogføring'!D$9:D$423,Lister!A7,'Daglig bogføring'!E$9:E$423,Lister!A$30)</f>
        <v>0</v>
      </c>
    </row>
    <row r="12" spans="1:8" ht="15.5" x14ac:dyDescent="0.35">
      <c r="A12" s="1" t="str">
        <f>Lister!A8</f>
        <v>Øvrige indtægter</v>
      </c>
      <c r="B12" s="41"/>
      <c r="C12" s="41"/>
      <c r="D12" s="41"/>
      <c r="E12" s="41"/>
      <c r="F12" s="41"/>
      <c r="G12" s="72">
        <f>SUMIFS('Daglig bogføring'!H$9:H$423,'Daglig bogføring'!D$9:D$423,Lister!A8,'Daglig bogføring'!E$9:E$423,Lister!A$30)-SUMIFS('Daglig bogføring'!I$9:I$423,'Daglig bogføring'!D$9:D$423,Lister!A8,'Daglig bogføring'!E$9:E$423,Lister!A$30)</f>
        <v>0</v>
      </c>
    </row>
    <row r="13" spans="1:8" ht="16" thickBot="1" x14ac:dyDescent="0.4">
      <c r="A13" s="42" t="s">
        <v>14</v>
      </c>
      <c r="B13" s="42"/>
      <c r="C13" s="42"/>
      <c r="D13" s="42"/>
      <c r="E13" s="42"/>
      <c r="F13" s="42"/>
      <c r="G13" s="74">
        <f>SUM(G6:G12)</f>
        <v>0</v>
      </c>
    </row>
    <row r="14" spans="1:8" ht="16" thickTop="1" x14ac:dyDescent="0.35">
      <c r="A14" s="43"/>
      <c r="B14" s="43"/>
      <c r="C14" s="43"/>
      <c r="D14" s="43"/>
      <c r="E14" s="43"/>
      <c r="F14" s="43"/>
      <c r="G14" s="72"/>
    </row>
    <row r="15" spans="1:8" ht="15.5" x14ac:dyDescent="0.35">
      <c r="A15" s="39" t="s">
        <v>15</v>
      </c>
      <c r="B15" s="39"/>
      <c r="C15" s="39"/>
      <c r="D15" s="39"/>
      <c r="E15" s="39"/>
      <c r="F15" s="39"/>
      <c r="G15" s="73"/>
    </row>
    <row r="16" spans="1:8" ht="15.5" x14ac:dyDescent="0.35">
      <c r="A16" s="41" t="str">
        <f>+Kontoplan!A12</f>
        <v>Udgifter iht. basistilskud til lokalforeninger</v>
      </c>
      <c r="B16" s="41"/>
      <c r="C16" s="41"/>
      <c r="D16" s="41"/>
      <c r="E16" s="41"/>
      <c r="F16" s="41"/>
      <c r="G16" s="72">
        <f>SUMIFS('Daglig bogføring'!H$9:H$423,'Daglig bogføring'!D$9:D$423,Lister!A10,'Daglig bogføring'!E$9:E$423,Lister!$A$30)-SUMIFS('Daglig bogføring'!I$9:I$423,'Daglig bogføring'!D$9:D$423,Lister!A10,'Daglig bogføring'!E$9:E$423,Lister!$A$30)</f>
        <v>0</v>
      </c>
    </row>
    <row r="17" spans="1:7" ht="15.5" x14ac:dyDescent="0.35">
      <c r="A17" s="41" t="str">
        <f>+Kontoplan!A13</f>
        <v>Udgifter iht. Kræftens Bekæmpelses pulje til lokale aktiviteter</v>
      </c>
      <c r="B17" s="41"/>
      <c r="C17" s="41"/>
      <c r="D17" s="41"/>
      <c r="E17" s="41"/>
      <c r="F17" s="41"/>
      <c r="G17" s="72">
        <f>SUMIFS('Daglig bogføring'!H$9:H$423,'Daglig bogføring'!D$9:D$423,Lister!A11,'Daglig bogføring'!E$9:E$423,Lister!$A$30)-SUMIFS('Daglig bogføring'!I$9:I$423,'Daglig bogføring'!D$9:D$423,Lister!A11,'Daglig bogføring'!E$9:E$423,Lister!$A$30)</f>
        <v>0</v>
      </c>
    </row>
    <row r="18" spans="1:7" ht="15.5" x14ac:dyDescent="0.35">
      <c r="A18" s="41" t="str">
        <f>+Kontoplan!A14</f>
        <v>Udgifter iht. øremærkede tilskudsmidler</v>
      </c>
      <c r="B18" s="41"/>
      <c r="C18" s="41"/>
      <c r="D18" s="41"/>
      <c r="E18" s="41"/>
      <c r="F18" s="41"/>
      <c r="G18" s="72">
        <f>SUMIFS('Daglig bogføring'!H$9:H$423,'Daglig bogføring'!D$9:D$423,Lister!A12,'Daglig bogføring'!E$9:E$423,Lister!$A$30)-SUMIFS('Daglig bogføring'!I$9:I$423,'Daglig bogføring'!D$9:D$423,Lister!A12,'Daglig bogføring'!E$9:E$423,Lister!$A$30)</f>
        <v>0</v>
      </c>
    </row>
    <row r="19" spans="1:7" ht="15.5" x14ac:dyDescent="0.35">
      <c r="A19" s="41" t="str">
        <f>+Kontoplan!A15</f>
        <v>Udgifter til kontorhold og administration</v>
      </c>
      <c r="B19" s="41"/>
      <c r="C19" s="41"/>
      <c r="D19" s="41"/>
      <c r="E19" s="41"/>
      <c r="F19" s="41"/>
      <c r="G19" s="72">
        <f>SUMIFS('Daglig bogføring'!H$9:H$423,'Daglig bogføring'!D$9:D$423,Lister!A13,'Daglig bogføring'!E$9:E$423,Lister!$A$30)-SUMIFS('Daglig bogføring'!I$9:I$423,'Daglig bogføring'!D$9:D$423,Lister!A13,'Daglig bogføring'!E$9:E$423,Lister!$A$30)</f>
        <v>0</v>
      </c>
    </row>
    <row r="20" spans="1:7" ht="15.5" x14ac:dyDescent="0.35">
      <c r="A20" s="41" t="str">
        <f>+Kontoplan!A16</f>
        <v>Møde- og transportudgifter</v>
      </c>
      <c r="B20" s="41"/>
      <c r="C20" s="41"/>
      <c r="D20" s="41"/>
      <c r="E20" s="41"/>
      <c r="F20" s="41"/>
      <c r="G20" s="72">
        <f>SUMIFS('Daglig bogføring'!H$9:H$423,'Daglig bogføring'!D$9:D$423,Lister!A14,'Daglig bogføring'!E$9:E$423,Lister!$A$30)-SUMIFS('Daglig bogføring'!I$9:I$423,'Daglig bogføring'!D$9:D$423,Lister!A14,'Daglig bogføring'!E$9:E$423,Lister!$A$30)</f>
        <v>0</v>
      </c>
    </row>
    <row r="21" spans="1:7" ht="15.5" x14ac:dyDescent="0.35">
      <c r="A21" s="41" t="str">
        <f>+Kontoplan!A17</f>
        <v>Udgifter til lokaludvalg/samarbejdsudvalg</v>
      </c>
      <c r="B21" s="41"/>
      <c r="C21" s="41"/>
      <c r="D21" s="41"/>
      <c r="E21" s="41"/>
      <c r="F21" s="41"/>
      <c r="G21" s="72">
        <f>SUMIFS('Daglig bogføring'!H$9:H$423,'Daglig bogføring'!D$9:D$423,Lister!A15,'Daglig bogføring'!E$9:E$423,Lister!$A$30)-SUMIFS('Daglig bogføring'!I$9:I$423,'Daglig bogføring'!D$9:D$423,Lister!A15,'Daglig bogføring'!E$9:E$423,Lister!$A$30)</f>
        <v>0</v>
      </c>
    </row>
    <row r="22" spans="1:7" ht="15.5" x14ac:dyDescent="0.35">
      <c r="A22" s="41" t="str">
        <f>+Kontoplan!A18</f>
        <v>Øvrige udgifter</v>
      </c>
      <c r="B22" s="41"/>
      <c r="C22" s="41"/>
      <c r="D22" s="41"/>
      <c r="E22" s="41"/>
      <c r="F22" s="41"/>
      <c r="G22" s="72">
        <f>SUMIFS('Daglig bogføring'!H$9:H$423,'Daglig bogføring'!D$9:D$423,Lister!A16,'Daglig bogføring'!E$9:E$423,Lister!$A$30)-SUMIFS('Daglig bogføring'!I$9:I$423,'Daglig bogføring'!D$9:D$423,Lister!A16,'Daglig bogføring'!E$9:E$423,Lister!$A$30)</f>
        <v>0</v>
      </c>
    </row>
    <row r="23" spans="1:7" ht="16" thickBot="1" x14ac:dyDescent="0.4">
      <c r="A23" s="42" t="s">
        <v>16</v>
      </c>
      <c r="B23" s="42"/>
      <c r="C23" s="42"/>
      <c r="D23" s="42"/>
      <c r="E23" s="42"/>
      <c r="F23" s="42"/>
      <c r="G23" s="74">
        <f>SUM(G16:G22)</f>
        <v>0</v>
      </c>
    </row>
    <row r="24" spans="1:7" ht="16" thickTop="1" x14ac:dyDescent="0.35">
      <c r="A24" s="1"/>
      <c r="B24" s="1"/>
      <c r="C24" s="1"/>
      <c r="D24" s="1"/>
      <c r="E24" s="1"/>
      <c r="F24" s="1"/>
      <c r="G24" s="72"/>
    </row>
    <row r="25" spans="1:7" ht="16" thickBot="1" x14ac:dyDescent="0.4">
      <c r="A25" s="42" t="s">
        <v>17</v>
      </c>
      <c r="B25" s="42"/>
      <c r="C25" s="42"/>
      <c r="D25" s="42"/>
      <c r="E25" s="42"/>
      <c r="F25" s="42"/>
      <c r="G25" s="74">
        <f>G13+G23</f>
        <v>0</v>
      </c>
    </row>
    <row r="26" spans="1:7" ht="13" thickTop="1" x14ac:dyDescent="0.25"/>
    <row r="27" spans="1:7" ht="15.5" x14ac:dyDescent="0.35">
      <c r="A27" s="30" t="str">
        <f>"Overført fra "&amp;Stamoplysninger!$C$7-1</f>
        <v>Overført fra -1</v>
      </c>
      <c r="B27" s="30"/>
      <c r="C27" s="30"/>
      <c r="D27" s="30"/>
      <c r="E27" s="30"/>
      <c r="F27" s="30"/>
      <c r="G27" s="78">
        <f>'Andre øremærkede konti'!D6</f>
        <v>0</v>
      </c>
    </row>
    <row r="28" spans="1:7" ht="15.5" x14ac:dyDescent="0.35">
      <c r="A28" s="30" t="str">
        <f>"Midler overført til "&amp;Stamoplysninger!C7+1</f>
        <v>Midler overført til 1</v>
      </c>
      <c r="G28" s="78">
        <f>IF(G25+G27&gt;0,G25+G27,0)</f>
        <v>0</v>
      </c>
    </row>
    <row r="29" spans="1:7" ht="15.5" x14ac:dyDescent="0.35">
      <c r="A29" s="30"/>
      <c r="G29" s="78"/>
    </row>
    <row r="30" spans="1:7" ht="15.5" x14ac:dyDescent="0.35">
      <c r="A30" s="30" t="s">
        <v>31</v>
      </c>
      <c r="G30" s="78">
        <f>IF(G25+G27&lt;0,-G25-G27,0)</f>
        <v>0</v>
      </c>
    </row>
  </sheetData>
  <sheetProtection sheet="1" selectLockedCells="1" selectUnlockedCells="1"/>
  <mergeCells count="4">
    <mergeCell ref="A1:G1"/>
    <mergeCell ref="A2:G2"/>
    <mergeCell ref="A3:G3"/>
    <mergeCell ref="A4:G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BC37-2118-44C5-88F6-0E53C67A76A8}">
  <sheetPr codeName="Ark9">
    <tabColor rgb="FFFFFFBD"/>
  </sheetPr>
  <dimension ref="A1:H30"/>
  <sheetViews>
    <sheetView zoomScaleNormal="100" workbookViewId="0">
      <selection sqref="A1:G1"/>
    </sheetView>
  </sheetViews>
  <sheetFormatPr defaultColWidth="9" defaultRowHeight="12.5" x14ac:dyDescent="0.25"/>
  <cols>
    <col min="1" max="6" width="12.7265625" style="23" customWidth="1"/>
    <col min="7" max="7" width="12.7265625" style="60" customWidth="1"/>
  </cols>
  <sheetData>
    <row r="1" spans="1:8" ht="30.65" customHeight="1" x14ac:dyDescent="0.25">
      <c r="A1" s="178" t="str">
        <f>"Konto for "&amp;'Andre øremærkede konti'!C7</f>
        <v xml:space="preserve">Konto for </v>
      </c>
      <c r="B1" s="178"/>
      <c r="C1" s="178"/>
      <c r="D1" s="178"/>
      <c r="E1" s="178"/>
      <c r="F1" s="178"/>
      <c r="G1" s="178"/>
    </row>
    <row r="2" spans="1:8" ht="17.5" x14ac:dyDescent="0.25">
      <c r="A2" s="179" t="str">
        <f>IF(Stamoplysninger!C7&gt;1,Stamoplysninger!C7,"")</f>
        <v/>
      </c>
      <c r="B2" s="179"/>
      <c r="C2" s="179"/>
      <c r="D2" s="179"/>
      <c r="E2" s="179"/>
      <c r="F2" s="179"/>
      <c r="G2" s="179"/>
    </row>
    <row r="3" spans="1:8" ht="17.5" x14ac:dyDescent="0.35">
      <c r="A3" s="180" t="str">
        <f>IF(Stamoplysninger!C7&gt;0,Stamoplysninger!C6,"")</f>
        <v/>
      </c>
      <c r="B3" s="180"/>
      <c r="C3" s="180"/>
      <c r="D3" s="180"/>
      <c r="E3" s="180"/>
      <c r="F3" s="180"/>
      <c r="G3" s="180"/>
    </row>
    <row r="4" spans="1:8" ht="15.5" x14ac:dyDescent="0.35">
      <c r="A4" s="181"/>
      <c r="B4" s="181"/>
      <c r="C4" s="181"/>
      <c r="D4" s="181"/>
      <c r="E4" s="181"/>
      <c r="F4" s="181"/>
      <c r="G4" s="181"/>
    </row>
    <row r="5" spans="1:8" ht="15.5" x14ac:dyDescent="0.35">
      <c r="A5" s="39" t="s">
        <v>13</v>
      </c>
      <c r="B5" s="39"/>
      <c r="C5" s="39"/>
      <c r="D5" s="39"/>
      <c r="E5" s="39"/>
      <c r="F5" s="39"/>
      <c r="G5" s="73"/>
    </row>
    <row r="6" spans="1:8" ht="15.5" x14ac:dyDescent="0.35">
      <c r="A6" s="1" t="str">
        <f>Lister!A2</f>
        <v>Kræftens Bekæmpelses basistilskud til lokalforeninger</v>
      </c>
      <c r="B6" s="30"/>
      <c r="C6" s="30"/>
      <c r="D6" s="30"/>
      <c r="E6" s="30"/>
      <c r="F6" s="30"/>
      <c r="G6" s="72">
        <f>SUMIFS('Daglig bogføring'!H$9:H$423,'Daglig bogføring'!D$9:D$423,Lister!A2,'Daglig bogføring'!E$9:E$423,Lister!A$31)-SUMIFS('Daglig bogføring'!I$9:I$423,'Daglig bogføring'!D$9:D$423,Lister!A2,'Daglig bogføring'!E$9:E$423,Lister!A$31)</f>
        <v>0</v>
      </c>
    </row>
    <row r="7" spans="1:8" ht="15.5" x14ac:dyDescent="0.35">
      <c r="A7" s="1" t="str">
        <f>Lister!A3</f>
        <v>Kræftens Bekæmpelses pulje til lokale aktiviteter</v>
      </c>
      <c r="B7" s="30"/>
      <c r="C7" s="30"/>
      <c r="D7" s="30"/>
      <c r="E7" s="30"/>
      <c r="F7" s="30"/>
      <c r="G7" s="72">
        <f>SUMIFS('Daglig bogføring'!H$9:H$423,'Daglig bogføring'!D$9:D$423,Lister!A3,'Daglig bogføring'!E$9:E$423,Lister!A$31)-SUMIFS('Daglig bogføring'!I$9:I$423,'Daglig bogføring'!D$9:D$423,Lister!A3,'Daglig bogføring'!E$9:E$423,Lister!A$31)</f>
        <v>0</v>
      </c>
      <c r="H7" s="35"/>
    </row>
    <row r="8" spans="1:8" ht="15.5" x14ac:dyDescent="0.35">
      <c r="A8" s="1" t="str">
        <f>Lister!A4</f>
        <v xml:space="preserve">Øremærkede tilskudsmidler </v>
      </c>
      <c r="B8" s="30"/>
      <c r="C8" s="30"/>
      <c r="D8" s="30"/>
      <c r="E8" s="30"/>
      <c r="F8" s="30"/>
      <c r="G8" s="72">
        <f>SUMIFS('Daglig bogføring'!H$9:H$423,'Daglig bogføring'!D$9:D$423,Lister!A4,'Daglig bogføring'!E$9:E$423,Lister!A$31)-SUMIFS('Daglig bogføring'!I$9:I$423,'Daglig bogføring'!D$9:D$423,Lister!A4,'Daglig bogføring'!E$9:E$423,Lister!A$31)</f>
        <v>0</v>
      </c>
      <c r="H8" s="35"/>
    </row>
    <row r="9" spans="1:8" ht="15.5" x14ac:dyDescent="0.35">
      <c r="A9" s="1" t="str">
        <f>Lister!A5</f>
        <v>Øvrige tilskudsmidler</v>
      </c>
      <c r="B9" s="30"/>
      <c r="C9" s="30"/>
      <c r="D9" s="30"/>
      <c r="E9" s="30"/>
      <c r="F9" s="30"/>
      <c r="G9" s="72">
        <f>SUMIFS('Daglig bogføring'!H$9:H$423,'Daglig bogføring'!D$9:D$423,Lister!A5,'Daglig bogføring'!E$9:E$423,Lister!A$31)-SUMIFS('Daglig bogføring'!I$9:I$423,'Daglig bogføring'!D$9:D$423,Lister!A5,'Daglig bogføring'!E$9:E$423,Lister!A$31)</f>
        <v>0</v>
      </c>
    </row>
    <row r="10" spans="1:8" ht="15.5" x14ac:dyDescent="0.35">
      <c r="A10" s="1" t="str">
        <f>Lister!A6</f>
        <v>Sponsorater, gaver og bidrag</v>
      </c>
      <c r="B10" s="41"/>
      <c r="C10" s="41"/>
      <c r="D10" s="41"/>
      <c r="E10" s="41"/>
      <c r="F10" s="41"/>
      <c r="G10" s="72">
        <f>SUMIFS('Daglig bogføring'!H$9:H$423,'Daglig bogføring'!D$9:D$423,Lister!A6,'Daglig bogføring'!E$9:E$423,Lister!A$31)-SUMIFS('Daglig bogføring'!I$9:I$423,'Daglig bogføring'!D$9:D$423,Lister!A6,'Daglig bogføring'!E$9:E$423,Lister!A$31)</f>
        <v>0</v>
      </c>
    </row>
    <row r="11" spans="1:8" ht="15.5" x14ac:dyDescent="0.35">
      <c r="A11" s="1" t="str">
        <f>Lister!A7</f>
        <v>Indtægter fra lokaludvalg/samarbejdsudvalg</v>
      </c>
      <c r="B11" s="41"/>
      <c r="C11" s="41"/>
      <c r="D11" s="41"/>
      <c r="E11" s="41"/>
      <c r="F11" s="41"/>
      <c r="G11" s="72">
        <f>SUMIFS('Daglig bogføring'!H$9:H$423,'Daglig bogføring'!D$9:D$423,Lister!A7,'Daglig bogføring'!E$9:E$423,Lister!A$31)-SUMIFS('Daglig bogføring'!I$9:I$423,'Daglig bogføring'!D$9:D$423,Lister!A7,'Daglig bogføring'!E$9:E$423,Lister!A$31)</f>
        <v>0</v>
      </c>
    </row>
    <row r="12" spans="1:8" ht="15.5" x14ac:dyDescent="0.35">
      <c r="A12" s="1" t="str">
        <f>Lister!A8</f>
        <v>Øvrige indtægter</v>
      </c>
      <c r="B12" s="41"/>
      <c r="C12" s="41"/>
      <c r="D12" s="41"/>
      <c r="E12" s="41"/>
      <c r="F12" s="41"/>
      <c r="G12" s="72">
        <f>SUMIFS('Daglig bogføring'!H$9:H$423,'Daglig bogføring'!D$9:D$423,Lister!A8,'Daglig bogføring'!E$9:E$423,Lister!A$31)-SUMIFS('Daglig bogføring'!I$9:I$423,'Daglig bogføring'!D$9:D$423,Lister!A8,'Daglig bogføring'!E$9:E$423,Lister!A$31)</f>
        <v>0</v>
      </c>
    </row>
    <row r="13" spans="1:8" ht="16" thickBot="1" x14ac:dyDescent="0.4">
      <c r="A13" s="42" t="s">
        <v>14</v>
      </c>
      <c r="B13" s="42"/>
      <c r="C13" s="42"/>
      <c r="D13" s="42"/>
      <c r="E13" s="42"/>
      <c r="F13" s="42"/>
      <c r="G13" s="74">
        <f>SUM(G6:G12)</f>
        <v>0</v>
      </c>
    </row>
    <row r="14" spans="1:8" ht="16" thickTop="1" x14ac:dyDescent="0.35">
      <c r="A14" s="43"/>
      <c r="B14" s="43"/>
      <c r="C14" s="43"/>
      <c r="D14" s="43"/>
      <c r="E14" s="43"/>
      <c r="F14" s="43"/>
      <c r="G14" s="72"/>
    </row>
    <row r="15" spans="1:8" ht="15.5" x14ac:dyDescent="0.35">
      <c r="A15" s="39" t="s">
        <v>15</v>
      </c>
      <c r="B15" s="39"/>
      <c r="C15" s="39"/>
      <c r="D15" s="39"/>
      <c r="E15" s="39"/>
      <c r="F15" s="39"/>
      <c r="G15" s="73"/>
    </row>
    <row r="16" spans="1:8" ht="15.5" x14ac:dyDescent="0.35">
      <c r="A16" s="41" t="str">
        <f>+Kontoplan!A12</f>
        <v>Udgifter iht. basistilskud til lokalforeninger</v>
      </c>
      <c r="B16" s="41"/>
      <c r="C16" s="41"/>
      <c r="D16" s="41"/>
      <c r="E16" s="41"/>
      <c r="F16" s="41"/>
      <c r="G16" s="72">
        <f>SUMIFS('Daglig bogføring'!H$9:H$423,'Daglig bogføring'!D$9:D$423,Lister!A10,'Daglig bogføring'!E$9:E$423,Lister!$A$31)-SUMIFS('Daglig bogføring'!I$9:I$423,'Daglig bogføring'!D$9:D$423,Lister!A10,'Daglig bogføring'!E$9:E$423,Lister!$A$31)</f>
        <v>0</v>
      </c>
    </row>
    <row r="17" spans="1:7" ht="15.5" x14ac:dyDescent="0.35">
      <c r="A17" s="41" t="str">
        <f>+Kontoplan!A13</f>
        <v>Udgifter iht. Kræftens Bekæmpelses pulje til lokale aktiviteter</v>
      </c>
      <c r="B17" s="41"/>
      <c r="C17" s="41"/>
      <c r="D17" s="41"/>
      <c r="E17" s="41"/>
      <c r="F17" s="41"/>
      <c r="G17" s="72">
        <f>SUMIFS('Daglig bogføring'!H$9:H$423,'Daglig bogføring'!D$9:D$423,Lister!A11,'Daglig bogføring'!E$9:E$423,Lister!$A$31)-SUMIFS('Daglig bogføring'!I$9:I$423,'Daglig bogføring'!D$9:D$423,Lister!A11,'Daglig bogføring'!E$9:E$423,Lister!$A$31)</f>
        <v>0</v>
      </c>
    </row>
    <row r="18" spans="1:7" ht="15.5" x14ac:dyDescent="0.35">
      <c r="A18" s="41" t="str">
        <f>+Kontoplan!A14</f>
        <v>Udgifter iht. øremærkede tilskudsmidler</v>
      </c>
      <c r="B18" s="41"/>
      <c r="C18" s="41"/>
      <c r="D18" s="41"/>
      <c r="E18" s="41"/>
      <c r="F18" s="41"/>
      <c r="G18" s="72">
        <f>SUMIFS('Daglig bogføring'!H$9:H$423,'Daglig bogføring'!D$9:D$423,Lister!A12,'Daglig bogføring'!E$9:E$423,Lister!$A$31)-SUMIFS('Daglig bogføring'!I$9:I$423,'Daglig bogføring'!D$9:D$423,Lister!A12,'Daglig bogføring'!E$9:E$423,Lister!$A$31)</f>
        <v>0</v>
      </c>
    </row>
    <row r="19" spans="1:7" ht="15.5" x14ac:dyDescent="0.35">
      <c r="A19" s="41" t="str">
        <f>+Kontoplan!A15</f>
        <v>Udgifter til kontorhold og administration</v>
      </c>
      <c r="B19" s="41"/>
      <c r="C19" s="41"/>
      <c r="D19" s="41"/>
      <c r="E19" s="41"/>
      <c r="F19" s="41"/>
      <c r="G19" s="72">
        <f>SUMIFS('Daglig bogføring'!H$9:H$423,'Daglig bogføring'!D$9:D$423,Lister!A13,'Daglig bogføring'!E$9:E$423,Lister!$A$31)-SUMIFS('Daglig bogføring'!I$9:I$423,'Daglig bogføring'!D$9:D$423,Lister!A13,'Daglig bogføring'!E$9:E$423,Lister!$A$31)</f>
        <v>0</v>
      </c>
    </row>
    <row r="20" spans="1:7" ht="15.5" x14ac:dyDescent="0.35">
      <c r="A20" s="41" t="str">
        <f>+Kontoplan!A16</f>
        <v>Møde- og transportudgifter</v>
      </c>
      <c r="B20" s="41"/>
      <c r="C20" s="41"/>
      <c r="D20" s="41"/>
      <c r="E20" s="41"/>
      <c r="F20" s="41"/>
      <c r="G20" s="72">
        <f>SUMIFS('Daglig bogføring'!H$9:H$423,'Daglig bogføring'!D$9:D$423,Lister!A14,'Daglig bogføring'!E$9:E$423,Lister!$A$31)-SUMIFS('Daglig bogføring'!I$9:I$423,'Daglig bogføring'!D$9:D$423,Lister!A14,'Daglig bogføring'!E$9:E$423,Lister!$A$31)</f>
        <v>0</v>
      </c>
    </row>
    <row r="21" spans="1:7" ht="15.5" x14ac:dyDescent="0.35">
      <c r="A21" s="41" t="str">
        <f>+Kontoplan!A17</f>
        <v>Udgifter til lokaludvalg/samarbejdsudvalg</v>
      </c>
      <c r="B21" s="41"/>
      <c r="C21" s="41"/>
      <c r="D21" s="41"/>
      <c r="E21" s="41"/>
      <c r="F21" s="41"/>
      <c r="G21" s="72">
        <f>SUMIFS('Daglig bogføring'!H$9:H$423,'Daglig bogføring'!D$9:D$423,Lister!A15,'Daglig bogføring'!E$9:E$423,Lister!$A$31)-SUMIFS('Daglig bogføring'!I$9:I$423,'Daglig bogføring'!D$9:D$423,Lister!A15,'Daglig bogføring'!E$9:E$423,Lister!$A$31)</f>
        <v>0</v>
      </c>
    </row>
    <row r="22" spans="1:7" ht="15.5" x14ac:dyDescent="0.35">
      <c r="A22" s="41" t="str">
        <f>+Kontoplan!A18</f>
        <v>Øvrige udgifter</v>
      </c>
      <c r="B22" s="41"/>
      <c r="C22" s="41"/>
      <c r="D22" s="41"/>
      <c r="E22" s="41"/>
      <c r="F22" s="41"/>
      <c r="G22" s="72">
        <f>SUMIFS('Daglig bogføring'!H$9:H$423,'Daglig bogføring'!D$9:D$423,Lister!A16,'Daglig bogføring'!E$9:E$423,Lister!$A$31)-SUMIFS('Daglig bogføring'!I$9:I$423,'Daglig bogføring'!D$9:D$423,Lister!A16,'Daglig bogføring'!E$9:E$423,Lister!$A$31)</f>
        <v>0</v>
      </c>
    </row>
    <row r="23" spans="1:7" ht="16" thickBot="1" x14ac:dyDescent="0.4">
      <c r="A23" s="42" t="s">
        <v>16</v>
      </c>
      <c r="B23" s="42"/>
      <c r="C23" s="42"/>
      <c r="D23" s="42"/>
      <c r="E23" s="42"/>
      <c r="F23" s="42"/>
      <c r="G23" s="74">
        <f>SUM(G16:G22)</f>
        <v>0</v>
      </c>
    </row>
    <row r="24" spans="1:7" ht="16" thickTop="1" x14ac:dyDescent="0.35">
      <c r="A24" s="1"/>
      <c r="B24" s="1"/>
      <c r="C24" s="1"/>
      <c r="D24" s="1"/>
      <c r="E24" s="1"/>
      <c r="F24" s="1"/>
      <c r="G24" s="72"/>
    </row>
    <row r="25" spans="1:7" ht="16" thickBot="1" x14ac:dyDescent="0.4">
      <c r="A25" s="42" t="s">
        <v>17</v>
      </c>
      <c r="B25" s="42"/>
      <c r="C25" s="42"/>
      <c r="D25" s="42"/>
      <c r="E25" s="42"/>
      <c r="F25" s="42"/>
      <c r="G25" s="74">
        <f>G13+G23</f>
        <v>0</v>
      </c>
    </row>
    <row r="26" spans="1:7" ht="13" thickTop="1" x14ac:dyDescent="0.25"/>
    <row r="27" spans="1:7" ht="15.5" x14ac:dyDescent="0.35">
      <c r="A27" s="30" t="str">
        <f>"Overført fra "&amp;Stamoplysninger!$C$7-1</f>
        <v>Overført fra -1</v>
      </c>
      <c r="B27" s="30"/>
      <c r="C27" s="30"/>
      <c r="D27" s="30"/>
      <c r="E27" s="30"/>
      <c r="F27" s="30"/>
      <c r="G27" s="78">
        <f>'Andre øremærkede konti'!D7</f>
        <v>0</v>
      </c>
    </row>
    <row r="28" spans="1:7" ht="15.5" x14ac:dyDescent="0.35">
      <c r="A28" s="30" t="str">
        <f>"Midler overført til "&amp;Stamoplysninger!C7+1</f>
        <v>Midler overført til 1</v>
      </c>
      <c r="G28" s="78">
        <f>IF(G25+G27&gt;0,G25+G27,0)</f>
        <v>0</v>
      </c>
    </row>
    <row r="29" spans="1:7" ht="15.5" x14ac:dyDescent="0.35">
      <c r="A29" s="30"/>
      <c r="G29" s="78"/>
    </row>
    <row r="30" spans="1:7" ht="15.5" x14ac:dyDescent="0.35">
      <c r="A30" s="30" t="s">
        <v>31</v>
      </c>
      <c r="G30" s="78">
        <f>IF(G25+G27&lt;0,-G25-G27,0)</f>
        <v>0</v>
      </c>
    </row>
  </sheetData>
  <sheetProtection sheet="1" selectLockedCells="1" selectUnlockedCells="1"/>
  <mergeCells count="4">
    <mergeCell ref="A1:G1"/>
    <mergeCell ref="A2:G2"/>
    <mergeCell ref="A3:G3"/>
    <mergeCell ref="A4:G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69A7AF4EC252A4DA2B5ED02D48467B0" ma:contentTypeVersion="10" ma:contentTypeDescription="Opret et nyt dokument." ma:contentTypeScope="" ma:versionID="0829bea48819a7e0ea741ba78b65329a">
  <xsd:schema xmlns:xsd="http://www.w3.org/2001/XMLSchema" xmlns:xs="http://www.w3.org/2001/XMLSchema" xmlns:p="http://schemas.microsoft.com/office/2006/metadata/properties" xmlns:ns2="0dbd73e5-c208-45d2-adb4-4f0b8ea8733f" xmlns:ns3="8d07efd1-9297-4ee6-9de8-a905e9395554" targetNamespace="http://schemas.microsoft.com/office/2006/metadata/properties" ma:root="true" ma:fieldsID="2ec8789abcb71d1342ac5309fdb5b627" ns2:_="" ns3:_="">
    <xsd:import namespace="0dbd73e5-c208-45d2-adb4-4f0b8ea8733f"/>
    <xsd:import namespace="8d07efd1-9297-4ee6-9de8-a905e93955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d73e5-c208-45d2-adb4-4f0b8ea873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07efd1-9297-4ee6-9de8-a905e9395554"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2326893-d167-47d4-9a45-6c9c6b2efaff"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D1C7D1-275D-4AED-95F3-7A7D28BD5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d73e5-c208-45d2-adb4-4f0b8ea8733f"/>
    <ds:schemaRef ds:uri="8d07efd1-9297-4ee6-9de8-a905e9395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F6155A-4B8A-4E1C-96B2-50914DFF4728}">
  <ds:schemaRefs>
    <ds:schemaRef ds:uri="Microsoft.SharePoint.Taxonomy.ContentTypeSync"/>
  </ds:schemaRefs>
</ds:datastoreItem>
</file>

<file path=customXml/itemProps3.xml><?xml version="1.0" encoding="utf-8"?>
<ds:datastoreItem xmlns:ds="http://schemas.openxmlformats.org/officeDocument/2006/customXml" ds:itemID="{47138FD7-3218-498E-8B16-B45FF67E5525}">
  <ds:schemaRefs>
    <ds:schemaRef ds:uri="http://schemas.microsoft.com/sharepoint/v3/contenttype/forms"/>
  </ds:schemaRefs>
</ds:datastoreItem>
</file>

<file path=customXml/itemProps4.xml><?xml version="1.0" encoding="utf-8"?>
<ds:datastoreItem xmlns:ds="http://schemas.openxmlformats.org/officeDocument/2006/customXml" ds:itemID="{ECCE890A-5391-48D2-B242-40F120FA6EE5}">
  <ds:schemaRef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0dbd73e5-c208-45d2-adb4-4f0b8ea8733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Navngivne områder</vt:lpstr>
      </vt:variant>
      <vt:variant>
        <vt:i4>11</vt:i4>
      </vt:variant>
    </vt:vector>
  </HeadingPairs>
  <TitlesOfParts>
    <vt:vector size="23" baseType="lpstr">
      <vt:lpstr>Vejledning og kontoplan</vt:lpstr>
      <vt:lpstr>Stamoplysninger</vt:lpstr>
      <vt:lpstr>Daglig bogføring</vt:lpstr>
      <vt:lpstr>Årsregnskab</vt:lpstr>
      <vt:lpstr>ISOBRO-regnskab</vt:lpstr>
      <vt:lpstr>§18-regnskab</vt:lpstr>
      <vt:lpstr>Andre øremærkede konti</vt:lpstr>
      <vt:lpstr>Øremærket konto 1</vt:lpstr>
      <vt:lpstr>Øremærket konto 2</vt:lpstr>
      <vt:lpstr>Øremærket konto 3</vt:lpstr>
      <vt:lpstr>Lister</vt:lpstr>
      <vt:lpstr>Kontoplan</vt:lpstr>
      <vt:lpstr>'§18-regnskab'!Udskriftsområde</vt:lpstr>
      <vt:lpstr>'Daglig bogføring'!Udskriftsområde</vt:lpstr>
      <vt:lpstr>'ISOBRO-regnskab'!Udskriftsområde</vt:lpstr>
      <vt:lpstr>Kontoplan!Udskriftsområde</vt:lpstr>
      <vt:lpstr>'Vejledning og kontoplan'!Udskriftsområde</vt:lpstr>
      <vt:lpstr>'Øremærket konto 1'!Udskriftsområde</vt:lpstr>
      <vt:lpstr>'Øremærket konto 2'!Udskriftsområde</vt:lpstr>
      <vt:lpstr>'Øremærket konto 3'!Udskriftsområde</vt:lpstr>
      <vt:lpstr>Årsregnskab!Udskriftsområde</vt:lpstr>
      <vt:lpstr>'Daglig bogføring'!Udskriftstitler</vt:lpstr>
      <vt:lpstr>Årsregnskab!Udskriftstitler</vt:lpstr>
    </vt:vector>
  </TitlesOfParts>
  <Manager/>
  <Company>Skandia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mks@cancer.dk</dc:creator>
  <cp:keywords/>
  <dc:description/>
  <cp:lastModifiedBy>Jakob Guldberg Madsen</cp:lastModifiedBy>
  <cp:revision/>
  <cp:lastPrinted>2023-12-19T12:52:22Z</cp:lastPrinted>
  <dcterms:created xsi:type="dcterms:W3CDTF">2011-05-31T08:04:05Z</dcterms:created>
  <dcterms:modified xsi:type="dcterms:W3CDTF">2025-01-22T13:22:45Z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0x010100369A7AF4EC252A4DA2B5ED02D48467B0</vt:lpwstr>
  </property>
</Properties>
</file>